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K:\Projekter\2020_sag_2021_LDP Bæredygtige Turismeregnskaber\Prototype\"/>
    </mc:Choice>
  </mc:AlternateContent>
  <xr:revisionPtr revIDLastSave="0" documentId="13_ncr:1_{78A64CAD-CC5D-489C-8757-D6A9906D6EB4}" xr6:coauthVersionLast="47" xr6:coauthVersionMax="47" xr10:uidLastSave="{00000000-0000-0000-0000-000000000000}"/>
  <bookViews>
    <workbookView xWindow="-120" yWindow="-120" windowWidth="24240" windowHeight="13140" xr2:uid="{F43D6D71-4A88-4B83-B62F-7C0ED73C4E34}"/>
  </bookViews>
  <sheets>
    <sheet name="Introduktion" sheetId="4" r:id="rId1"/>
    <sheet name="Indikatorerne" sheetId="3" r:id="rId2"/>
    <sheet name="Eksempel - Tabel" sheetId="7" r:id="rId3"/>
    <sheet name="Eksempel - Figur 1" sheetId="10" r:id="rId4"/>
    <sheet name="Eksempel - Figur 2" sheetId="11" r:id="rId5"/>
    <sheet name="Data (Figur)" sheetId="9" state="hidden" r:id="rId6"/>
  </sheets>
  <definedNames>
    <definedName name="_Hlk84498874" localSheetId="1">Indikatorerne!$F$7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9" l="1"/>
  <c r="E23" i="9"/>
  <c r="F23" i="9"/>
  <c r="G23" i="9"/>
  <c r="H23" i="9"/>
  <c r="I23" i="9"/>
  <c r="J23" i="9"/>
  <c r="K23" i="9"/>
  <c r="L23" i="9"/>
  <c r="M23" i="9"/>
  <c r="N23" i="9"/>
  <c r="O23" i="9"/>
  <c r="P23" i="9"/>
  <c r="Q23" i="9"/>
  <c r="R23" i="9"/>
  <c r="S23" i="9"/>
  <c r="T23" i="9"/>
  <c r="U23" i="9"/>
  <c r="V23" i="9"/>
  <c r="W23" i="9"/>
  <c r="X23" i="9"/>
  <c r="E22" i="9"/>
  <c r="F22" i="9"/>
  <c r="G22" i="9"/>
  <c r="H22" i="9"/>
  <c r="I22" i="9"/>
  <c r="J22" i="9"/>
  <c r="K22" i="9"/>
  <c r="L22" i="9"/>
  <c r="M22" i="9"/>
  <c r="N22" i="9"/>
  <c r="O22" i="9"/>
  <c r="P22" i="9"/>
  <c r="Q22" i="9"/>
  <c r="R22" i="9"/>
  <c r="S22" i="9"/>
  <c r="T22" i="9"/>
  <c r="U22" i="9"/>
  <c r="V22" i="9"/>
  <c r="W22" i="9"/>
  <c r="X22" i="9"/>
  <c r="E21" i="9"/>
  <c r="F21" i="9"/>
  <c r="G21" i="9"/>
  <c r="H21" i="9"/>
  <c r="I21" i="9"/>
  <c r="J21" i="9"/>
  <c r="K21" i="9"/>
  <c r="L21" i="9"/>
  <c r="M21" i="9"/>
  <c r="N21" i="9"/>
  <c r="O21" i="9"/>
  <c r="P21" i="9"/>
  <c r="Q21" i="9"/>
  <c r="R21" i="9"/>
  <c r="S21" i="9"/>
  <c r="T21" i="9"/>
  <c r="U21" i="9"/>
  <c r="V21" i="9"/>
  <c r="W21" i="9"/>
  <c r="X21" i="9"/>
  <c r="E20" i="9"/>
  <c r="F20" i="9"/>
  <c r="G20" i="9"/>
  <c r="H20" i="9"/>
  <c r="I20" i="9"/>
  <c r="J20" i="9"/>
  <c r="K20" i="9"/>
  <c r="L20" i="9"/>
  <c r="M20" i="9"/>
  <c r="N20" i="9"/>
  <c r="O20" i="9"/>
  <c r="P20" i="9"/>
  <c r="Q20" i="9"/>
  <c r="R20" i="9"/>
  <c r="S20" i="9"/>
  <c r="T20" i="9"/>
  <c r="U20" i="9"/>
  <c r="V20" i="9"/>
  <c r="W20" i="9"/>
  <c r="X20" i="9"/>
  <c r="D22" i="9"/>
  <c r="D21" i="9"/>
  <c r="D20" i="9"/>
  <c r="AD23" i="9"/>
  <c r="AD22" i="9"/>
  <c r="AD21" i="9"/>
  <c r="AD20" i="9"/>
  <c r="AC23" i="9"/>
  <c r="AC22" i="9"/>
  <c r="AC21" i="9"/>
  <c r="AC20" i="9"/>
  <c r="AB23" i="9"/>
  <c r="AB22" i="9"/>
  <c r="AB21" i="9"/>
  <c r="AB20" i="9"/>
  <c r="AA22" i="9"/>
  <c r="AA21" i="9"/>
  <c r="AA20" i="9"/>
  <c r="Z22" i="9"/>
  <c r="Z21" i="9"/>
  <c r="Z20" i="9"/>
  <c r="Y22" i="9"/>
  <c r="Y21" i="9"/>
  <c r="Y20" i="9"/>
  <c r="Y4" i="9"/>
  <c r="Y6" i="9"/>
  <c r="G8" i="9"/>
  <c r="H8" i="9"/>
  <c r="I8" i="9"/>
  <c r="J8" i="9"/>
  <c r="K8" i="9"/>
  <c r="L8" i="9"/>
  <c r="M8" i="9"/>
  <c r="N8" i="9"/>
  <c r="O8" i="9"/>
  <c r="P8" i="9"/>
  <c r="Q8" i="9"/>
  <c r="R8" i="9"/>
  <c r="Z8" i="9" s="1"/>
  <c r="S8" i="9"/>
  <c r="T8" i="9"/>
  <c r="U8" i="9"/>
  <c r="V8" i="9"/>
  <c r="W8" i="9"/>
  <c r="X8" i="9"/>
  <c r="E8" i="9"/>
  <c r="F8" i="9"/>
  <c r="D8" i="9"/>
  <c r="AD14" i="9"/>
  <c r="AD13" i="9"/>
  <c r="AC14" i="9"/>
  <c r="AC13" i="9"/>
  <c r="AB14" i="9"/>
  <c r="AB13" i="9"/>
  <c r="AA14" i="9"/>
  <c r="AA13" i="9"/>
  <c r="Z14" i="9"/>
  <c r="Z13" i="9"/>
  <c r="Y14" i="9"/>
  <c r="Y13" i="9"/>
  <c r="AD12" i="9"/>
  <c r="AC12" i="9"/>
  <c r="AB12" i="9"/>
  <c r="AA12" i="9"/>
  <c r="Z12" i="9"/>
  <c r="Y12" i="9"/>
  <c r="I12" i="9"/>
  <c r="J12" i="9"/>
  <c r="K12" i="9"/>
  <c r="L12" i="9"/>
  <c r="M12" i="9"/>
  <c r="N12" i="9"/>
  <c r="O12" i="9"/>
  <c r="P12" i="9"/>
  <c r="Q12" i="9"/>
  <c r="R12" i="9"/>
  <c r="S12" i="9"/>
  <c r="T12" i="9"/>
  <c r="U12" i="9"/>
  <c r="V12" i="9"/>
  <c r="W12" i="9"/>
  <c r="X12" i="9"/>
  <c r="F12" i="9"/>
  <c r="G12" i="9"/>
  <c r="H12" i="9"/>
  <c r="E12" i="9"/>
  <c r="D12" i="9"/>
  <c r="AD11" i="9"/>
  <c r="AC11" i="9"/>
  <c r="AB11" i="9"/>
  <c r="AA11" i="9"/>
  <c r="G11" i="9"/>
  <c r="H11" i="9"/>
  <c r="I11" i="9"/>
  <c r="J11" i="9"/>
  <c r="K11" i="9"/>
  <c r="L11" i="9"/>
  <c r="M11" i="9"/>
  <c r="N11" i="9"/>
  <c r="O11" i="9"/>
  <c r="P11" i="9"/>
  <c r="Q11" i="9"/>
  <c r="R11" i="9"/>
  <c r="Z11" i="9" s="1"/>
  <c r="S11" i="9"/>
  <c r="T11" i="9"/>
  <c r="U11" i="9"/>
  <c r="V11" i="9"/>
  <c r="W11" i="9"/>
  <c r="X11" i="9"/>
  <c r="E11" i="9"/>
  <c r="Y11" i="9" s="1"/>
  <c r="F11" i="9"/>
  <c r="D11" i="9"/>
  <c r="E10" i="9"/>
  <c r="F10" i="9"/>
  <c r="AD10" i="9"/>
  <c r="AD9" i="9"/>
  <c r="AC10" i="9"/>
  <c r="AC9" i="9"/>
  <c r="AB10" i="9"/>
  <c r="AB9" i="9"/>
  <c r="AA10" i="9"/>
  <c r="AA9" i="9"/>
  <c r="AD8" i="9"/>
  <c r="AC8" i="9"/>
  <c r="AB8" i="9"/>
  <c r="AA8" i="9"/>
  <c r="AD7" i="9"/>
  <c r="AC7" i="9"/>
  <c r="AB7" i="9"/>
  <c r="AA7" i="9"/>
  <c r="Y23" i="9"/>
  <c r="Z23" i="9"/>
  <c r="AA23" i="9"/>
  <c r="Y8" i="9"/>
  <c r="F7" i="9"/>
  <c r="G7" i="9"/>
  <c r="H7" i="9"/>
  <c r="I7" i="9"/>
  <c r="J7" i="9"/>
  <c r="K7" i="9"/>
  <c r="L7" i="9"/>
  <c r="M7" i="9"/>
  <c r="N7" i="9"/>
  <c r="O7" i="9"/>
  <c r="P7" i="9"/>
  <c r="Q7" i="9"/>
  <c r="R7" i="9"/>
  <c r="Z7" i="9" s="1"/>
  <c r="S7" i="9"/>
  <c r="T7" i="9"/>
  <c r="U7" i="9"/>
  <c r="V7" i="9"/>
  <c r="W7" i="9"/>
  <c r="X7" i="9"/>
  <c r="E7" i="9"/>
  <c r="D7" i="9"/>
  <c r="Y7" i="9" s="1"/>
  <c r="AD6" i="9" l="1"/>
  <c r="AC6" i="9"/>
  <c r="AB6" i="9"/>
  <c r="AA6" i="9"/>
  <c r="E6" i="9"/>
  <c r="F6" i="9"/>
  <c r="G6" i="9"/>
  <c r="H6" i="9"/>
  <c r="I6" i="9"/>
  <c r="J6" i="9"/>
  <c r="K6" i="9"/>
  <c r="L6" i="9"/>
  <c r="M6" i="9"/>
  <c r="N6" i="9"/>
  <c r="O6" i="9"/>
  <c r="P6" i="9"/>
  <c r="Q6" i="9"/>
  <c r="R6" i="9"/>
  <c r="Z6" i="9" s="1"/>
  <c r="S6" i="9"/>
  <c r="T6" i="9"/>
  <c r="U6" i="9"/>
  <c r="V6" i="9"/>
  <c r="W6" i="9"/>
  <c r="X6" i="9"/>
  <c r="D6" i="9"/>
  <c r="I13" i="9"/>
  <c r="J13" i="9"/>
  <c r="K13" i="9"/>
  <c r="L13" i="9"/>
  <c r="M13" i="9"/>
  <c r="N13" i="9"/>
  <c r="O13" i="9"/>
  <c r="P13" i="9"/>
  <c r="Q13" i="9"/>
  <c r="R13" i="9"/>
  <c r="S13" i="9"/>
  <c r="T13" i="9"/>
  <c r="U13" i="9"/>
  <c r="V13" i="9"/>
  <c r="W13" i="9"/>
  <c r="X13" i="9"/>
  <c r="E13" i="9"/>
  <c r="F13" i="9"/>
  <c r="G13" i="9"/>
  <c r="H13" i="9"/>
  <c r="D13" i="9"/>
  <c r="G10" i="9"/>
  <c r="H10" i="9"/>
  <c r="I10" i="9"/>
  <c r="J10" i="9"/>
  <c r="K10" i="9"/>
  <c r="L10" i="9"/>
  <c r="M10" i="9"/>
  <c r="N10" i="9"/>
  <c r="O10" i="9"/>
  <c r="P10" i="9"/>
  <c r="Q10" i="9"/>
  <c r="R10" i="9"/>
  <c r="Z10" i="9" s="1"/>
  <c r="S10" i="9"/>
  <c r="T10" i="9"/>
  <c r="U10" i="9"/>
  <c r="V10" i="9"/>
  <c r="W10" i="9"/>
  <c r="X10" i="9"/>
  <c r="H10" i="3"/>
  <c r="E14" i="9" l="1"/>
  <c r="F14" i="9"/>
  <c r="G14" i="9"/>
  <c r="H14" i="9"/>
  <c r="I14" i="9"/>
  <c r="J14" i="9"/>
  <c r="K14" i="9"/>
  <c r="L14" i="9"/>
  <c r="M14" i="9"/>
  <c r="N14" i="9"/>
  <c r="O14" i="9"/>
  <c r="P14" i="9"/>
  <c r="Q14" i="9"/>
  <c r="R14" i="9"/>
  <c r="S14" i="9"/>
  <c r="T14" i="9"/>
  <c r="U14" i="9"/>
  <c r="V14" i="9"/>
  <c r="W14" i="9"/>
  <c r="X14" i="9"/>
  <c r="D14" i="9"/>
  <c r="D10" i="9"/>
  <c r="Y10" i="9" s="1"/>
  <c r="E9" i="9"/>
  <c r="F9" i="9"/>
  <c r="G9" i="9"/>
  <c r="H9" i="9"/>
  <c r="I9" i="9"/>
  <c r="J9" i="9"/>
  <c r="K9" i="9"/>
  <c r="L9" i="9"/>
  <c r="M9" i="9"/>
  <c r="N9" i="9"/>
  <c r="O9" i="9"/>
  <c r="P9" i="9"/>
  <c r="Q9" i="9"/>
  <c r="R9" i="9"/>
  <c r="Z9" i="9" s="1"/>
  <c r="S9" i="9"/>
  <c r="T9" i="9"/>
  <c r="U9" i="9"/>
  <c r="V9" i="9"/>
  <c r="W9" i="9"/>
  <c r="X9" i="9"/>
  <c r="D9" i="9"/>
  <c r="AD5" i="9"/>
  <c r="AD4" i="9"/>
  <c r="AC5" i="9"/>
  <c r="AC4" i="9"/>
  <c r="AB5" i="9"/>
  <c r="AB4" i="9"/>
  <c r="AA5" i="9"/>
  <c r="AA4" i="9"/>
  <c r="E5" i="9"/>
  <c r="F5" i="9"/>
  <c r="G5" i="9"/>
  <c r="H5" i="9"/>
  <c r="I5" i="9"/>
  <c r="J5" i="9"/>
  <c r="K5" i="9"/>
  <c r="L5" i="9"/>
  <c r="M5" i="9"/>
  <c r="N5" i="9"/>
  <c r="O5" i="9"/>
  <c r="P5" i="9"/>
  <c r="Q5" i="9"/>
  <c r="R5" i="9"/>
  <c r="Z5" i="9" s="1"/>
  <c r="S5" i="9"/>
  <c r="T5" i="9"/>
  <c r="U5" i="9"/>
  <c r="V5" i="9"/>
  <c r="W5" i="9"/>
  <c r="X5" i="9"/>
  <c r="D5" i="9"/>
  <c r="Y5" i="9" s="1"/>
  <c r="K4" i="9"/>
  <c r="L4" i="9"/>
  <c r="M4" i="9"/>
  <c r="N4" i="9"/>
  <c r="O4" i="9"/>
  <c r="P4" i="9"/>
  <c r="Q4" i="9"/>
  <c r="R4" i="9"/>
  <c r="S4" i="9"/>
  <c r="T4" i="9"/>
  <c r="U4" i="9"/>
  <c r="V4" i="9"/>
  <c r="W4" i="9"/>
  <c r="X4" i="9"/>
  <c r="G4" i="9"/>
  <c r="H4" i="9"/>
  <c r="I4" i="9"/>
  <c r="J4" i="9"/>
  <c r="E4" i="9"/>
  <c r="F4" i="9"/>
  <c r="D4" i="9"/>
  <c r="Y9" i="9" l="1"/>
  <c r="Z4" i="9"/>
  <c r="F16" i="3" l="1"/>
</calcChain>
</file>

<file path=xl/sharedStrings.xml><?xml version="1.0" encoding="utf-8"?>
<sst xmlns="http://schemas.openxmlformats.org/spreadsheetml/2006/main" count="351" uniqueCount="207">
  <si>
    <t>Dimension</t>
  </si>
  <si>
    <t>Social</t>
  </si>
  <si>
    <t>Indikator</t>
  </si>
  <si>
    <t>Lokalt ejerskab af virksomheder</t>
  </si>
  <si>
    <t>Beskrivelse</t>
  </si>
  <si>
    <t>Måleenhed</t>
  </si>
  <si>
    <t>Data</t>
  </si>
  <si>
    <t>Beregningsmetode</t>
  </si>
  <si>
    <t>Andel (%)</t>
  </si>
  <si>
    <t>Bemærkning</t>
  </si>
  <si>
    <t>Kommune</t>
  </si>
  <si>
    <t>Geografi (min)</t>
  </si>
  <si>
    <t>Sæsonbeskæftigelse</t>
  </si>
  <si>
    <t>Gini-koefficient</t>
  </si>
  <si>
    <t>Økonomi</t>
  </si>
  <si>
    <t>Arbejdsproduktivitet</t>
  </si>
  <si>
    <t>%-udvikling ift. året før</t>
  </si>
  <si>
    <t>Skatteprovenu</t>
  </si>
  <si>
    <t>Miljø</t>
  </si>
  <si>
    <t>Elforbrug</t>
  </si>
  <si>
    <t>Varmeforbrug</t>
  </si>
  <si>
    <t>Vandforbrug</t>
  </si>
  <si>
    <t>CO2-aftryk</t>
  </si>
  <si>
    <t>National</t>
  </si>
  <si>
    <t>Kilder:</t>
  </si>
  <si>
    <t>Turisternes tilfredshed</t>
  </si>
  <si>
    <t>Frekvens</t>
  </si>
  <si>
    <t>Årlig</t>
  </si>
  <si>
    <t>Hvor stor en andel af turisterne, som enten er tilfredse eller meget tilfredse turister.</t>
  </si>
  <si>
    <t>VisitDenmarks Turistundersøgelse (interviews)</t>
  </si>
  <si>
    <t>En turist angives som tilfreds, hvis vedkommende giver 4 eller 5 i score ved spørgsmålet:
"Hvor tilfreds er du alt-i-alt med dit ophold i Danmark?"</t>
  </si>
  <si>
    <t>VisitDenmark</t>
  </si>
  <si>
    <t>Kapacitetsudbud</t>
  </si>
  <si>
    <t>Hvor mange sengepladser er der per 100 indbyggere.</t>
  </si>
  <si>
    <t>Antal</t>
  </si>
  <si>
    <t>Turismeintensitet</t>
  </si>
  <si>
    <t>Turismetæthed</t>
  </si>
  <si>
    <t>Økonomisk</t>
  </si>
  <si>
    <t>Overnatninger</t>
  </si>
  <si>
    <t>Ankomster</t>
  </si>
  <si>
    <t>Turister som ankommer til alle former for betalte indkvarteringssteder undtagen feriehuse og lystbådehavne.</t>
  </si>
  <si>
    <t>Sæson i overnatninger</t>
  </si>
  <si>
    <t>Døgnforbrug</t>
  </si>
  <si>
    <t>Kr.</t>
  </si>
  <si>
    <t>Det gennemsnitlige forbrug per turist per dag på destinationen.</t>
  </si>
  <si>
    <t>Opholdslængde</t>
  </si>
  <si>
    <t>Den gennemsnitlige opholdslængde i antal overnatninger per turist i betalte overnatningsformer.</t>
  </si>
  <si>
    <t>Månedlig</t>
  </si>
  <si>
    <t>Kvartal</t>
  </si>
  <si>
    <t>Beskæftigelse</t>
  </si>
  <si>
    <t>Andel (pct.)</t>
  </si>
  <si>
    <t>Miljøcertifikater</t>
  </si>
  <si>
    <t>Destination Bornholm</t>
  </si>
  <si>
    <t>VisitNordsjælland</t>
  </si>
  <si>
    <t>Destination Sjælland</t>
  </si>
  <si>
    <t>Destination SydkystDanmark</t>
  </si>
  <si>
    <t>VisitLolland-Falster</t>
  </si>
  <si>
    <t>Destination Sønderjylland</t>
  </si>
  <si>
    <t>Destination Trekantsområde</t>
  </si>
  <si>
    <t>Destination Vesterhavet</t>
  </si>
  <si>
    <t>VisitHerning</t>
  </si>
  <si>
    <t>Destination Kystlandet</t>
  </si>
  <si>
    <t>VisitAarhus</t>
  </si>
  <si>
    <t>Destination Limfjorden</t>
  </si>
  <si>
    <t>Destination Nordvestkysten</t>
  </si>
  <si>
    <t>Destination Himmerland</t>
  </si>
  <si>
    <t>Destination Nord</t>
  </si>
  <si>
    <t>Destination Vadehavskysten</t>
  </si>
  <si>
    <t>BÆREDYGTIGT TURISMEREGNSKAB</t>
  </si>
  <si>
    <t>Certificeringer</t>
  </si>
  <si>
    <t>Eksempel på et bæredygtigt turismeregnskab for en række af indikatorerne for destinationsselskaberne i Danmark vist i tabel.</t>
  </si>
  <si>
    <t>Destination</t>
  </si>
  <si>
    <t>= ((Elforbrug i turismeerhvervet (ekskl. transporterhv.) og sommerhuse/Elforbrug i turismeerhvervet (ekskl. transporterhv.) og sommerhuse n-1)-1)*100</t>
  </si>
  <si>
    <t>= ((Varmeforbrug i turismeerhvervet (ekskl. transporterhv.) og sommerhuse/Varmeforbrug i turismeerhvervet (ekskl. transporterhv.) og sommerhuse n-1)-1)*101</t>
  </si>
  <si>
    <t>= ((Vandforbrug i turismeerhvervet (ekskl. transporterhv.) og sommerhuse/Vandforbrug i turismeerhvervet (ekskl. transporterhv.) og sommerhuse n-1)-1)*102</t>
  </si>
  <si>
    <t>Wonderful Copenhagen</t>
  </si>
  <si>
    <t>Destination Fyn</t>
  </si>
  <si>
    <t>Noter:</t>
  </si>
  <si>
    <t>Overnatninger inkluderer kun kommercielle overnatninger samt overnatninger foretaget på hoteller, feriecentre og vandrerhjem med minimum 40 senge og campingpladser med minimum 75 campingenheder.</t>
  </si>
  <si>
    <r>
      <rPr>
        <b/>
        <sz val="12"/>
        <color theme="1"/>
        <rFont val="Calibri"/>
        <family val="2"/>
        <scheme val="minor"/>
      </rPr>
      <t>Turismeintensitet</t>
    </r>
    <r>
      <rPr>
        <sz val="12"/>
        <color theme="1"/>
        <rFont val="Calibri"/>
        <family val="2"/>
        <scheme val="minor"/>
      </rPr>
      <t xml:space="preserve">
- </t>
    </r>
    <r>
      <rPr>
        <i/>
        <sz val="12"/>
        <color theme="1"/>
        <rFont val="Calibri"/>
        <family val="2"/>
        <scheme val="minor"/>
      </rPr>
      <t>Antal overnatninger pr. dag pr. 100 indbyggere</t>
    </r>
  </si>
  <si>
    <r>
      <rPr>
        <b/>
        <sz val="12"/>
        <color theme="1"/>
        <rFont val="Calibri"/>
        <family val="2"/>
        <scheme val="minor"/>
      </rPr>
      <t xml:space="preserve">Turismetæthed
</t>
    </r>
    <r>
      <rPr>
        <i/>
        <sz val="12"/>
        <color theme="1"/>
        <rFont val="Calibri"/>
        <family val="2"/>
        <scheme val="minor"/>
      </rPr>
      <t>- Antal overnatninger pr. dag pr. km2</t>
    </r>
  </si>
  <si>
    <r>
      <rPr>
        <b/>
        <sz val="12"/>
        <color theme="1"/>
        <rFont val="Calibri"/>
        <family val="2"/>
        <scheme val="minor"/>
      </rPr>
      <t>Overnatninger</t>
    </r>
    <r>
      <rPr>
        <sz val="12"/>
        <color theme="1"/>
        <rFont val="Calibri"/>
        <family val="2"/>
        <scheme val="minor"/>
      </rPr>
      <t xml:space="preserve">
</t>
    </r>
    <r>
      <rPr>
        <i/>
        <sz val="12"/>
        <color theme="1"/>
        <rFont val="Calibri"/>
        <family val="2"/>
        <scheme val="minor"/>
      </rPr>
      <t>- %-vis stigning i turisme-overnatningerne ift. året før</t>
    </r>
  </si>
  <si>
    <r>
      <rPr>
        <b/>
        <sz val="11"/>
        <color theme="1"/>
        <rFont val="Calibri"/>
        <family val="2"/>
        <scheme val="minor"/>
      </rPr>
      <t xml:space="preserve">Certificeringer
</t>
    </r>
    <r>
      <rPr>
        <i/>
        <sz val="11"/>
        <color theme="1"/>
        <rFont val="Calibri"/>
        <family val="2"/>
        <scheme val="minor"/>
      </rPr>
      <t>- %-andel af overnatningssteder med miljøcertificeringer</t>
    </r>
  </si>
  <si>
    <t>Antal overnatninger i Fredensborg kommune er diskretioneret i februar i 2019. Der er derfor antaget, at overnatningerne i februar måned i Fredensborg kommune er gennemsnittet af overnatningerne i janaur og marts.</t>
  </si>
  <si>
    <t xml:space="preserve">Se fanen 'ETC indikatorer' for at se de anvendte kilder til indikatorerne. </t>
  </si>
  <si>
    <t>Fodnoter:</t>
  </si>
  <si>
    <t>Kyst/natur, storby samt deltagende destinations-selskaber</t>
  </si>
  <si>
    <t>Landsdel (store destinations-selskaber)</t>
  </si>
  <si>
    <t>= (Antal senge i måneden med højest antal sengepladser/Antal indbyggere i samme kvartal)*100</t>
  </si>
  <si>
    <t xml:space="preserve">= Antal overnatninger/Antal ankomster </t>
  </si>
  <si>
    <t>= (Antal turismeskabte arbejdspladser/Antal arbejdspladser)*100</t>
  </si>
  <si>
    <t>Eksempel på et bæredygtigt turismeregnskab for en række af indikatorerne for destinationsselskaberne i Danmark illustreret i en interaktiv figur.</t>
  </si>
  <si>
    <t xml:space="preserve"> = (Antal efterfølgende beskæftigede i samme virksomhed eller anden virksomhed i samme branche) / (Antal løntilskuds- og virksomhedspraktikforløb i turismeerhvervet) * 100</t>
  </si>
  <si>
    <t>Gns. værdi</t>
  </si>
  <si>
    <t>Samlet score</t>
  </si>
  <si>
    <t>Normaliseret værdi (0 - 100)</t>
  </si>
  <si>
    <t>1. destination</t>
  </si>
  <si>
    <t>2. destination</t>
  </si>
  <si>
    <t>Destination:</t>
  </si>
  <si>
    <t>Sammenlign:</t>
  </si>
  <si>
    <t>Vælg destination</t>
  </si>
  <si>
    <t>- Tryk på den blå celle, hvis dropdown knappen ikke er vist</t>
  </si>
  <si>
    <t>- Tryk på de farvede celler, hvis dropdown knappen ikke er vist</t>
  </si>
  <si>
    <t>Sammenlign op til 5 destinationer</t>
  </si>
  <si>
    <t>3. destination</t>
  </si>
  <si>
    <t>4. destination</t>
  </si>
  <si>
    <t>5. destination</t>
  </si>
  <si>
    <t>Figur 1 - Normaliserede værdier (0 - 100) for indikatorerne illustreret i et radardiagram</t>
  </si>
  <si>
    <t>6. destination</t>
  </si>
  <si>
    <t>Center for Regional- og Turismeforskning samt VisitDenmark</t>
  </si>
  <si>
    <t>Center for Regional- og Turismeforskning og VisitDenmark</t>
  </si>
  <si>
    <t>Figur 2 - Gennemsnit af de normaliserede værdier (0 - 100) for hver af dimensionerne og samlet set</t>
  </si>
  <si>
    <t>Uden for destination</t>
  </si>
  <si>
    <t>Hele landet</t>
  </si>
  <si>
    <t>Antal overnatninger per dag per 100 indbyggere.</t>
  </si>
  <si>
    <t>Antal overnatninger per dag per km2.</t>
  </si>
  <si>
    <t>Udviklingen i antal overnatninger.</t>
  </si>
  <si>
    <t>Spredningen af overnatninger over året.</t>
  </si>
  <si>
    <t>= ((Antal overnatninger/365)/Antal indbyggere)*100</t>
  </si>
  <si>
    <t>Ved brug af CRT og VDKs regionale turisme satellit regnskab (RTSA) og CRTs regionale input-output model (LINE) kan der beregnes turisternes samlede CO2-aftryk.</t>
  </si>
  <si>
    <r>
      <t>Lad x_i være antallet af arbejdstid i turismeerhvervet i måned i (i = 1 til n, hvor n er antallet af måneder i løbet af året, dvs. n = 12) indekseret i stigende rækkefølge:
= (2*</t>
    </r>
    <r>
      <rPr>
        <sz val="11"/>
        <rFont val="Calibri"/>
        <family val="2"/>
      </rPr>
      <t xml:space="preserve">Σ </t>
    </r>
    <r>
      <rPr>
        <sz val="11"/>
        <rFont val="Calibri"/>
        <family val="2"/>
        <scheme val="minor"/>
      </rPr>
      <t>i*x_i)/(n*Σ x_i)-(n+1)/n</t>
    </r>
  </si>
  <si>
    <r>
      <t>Lad x_i være antallet af overnatninger i måned i (i = 1 til n, hvor n er antallet af måneder i løbet af året, dvs. n = 12) indekseret i stigende rækkefølge:
= (2*</t>
    </r>
    <r>
      <rPr>
        <sz val="11"/>
        <rFont val="Calibri"/>
        <family val="2"/>
      </rPr>
      <t xml:space="preserve">Σ </t>
    </r>
    <r>
      <rPr>
        <sz val="11"/>
        <rFont val="Calibri"/>
        <family val="2"/>
        <scheme val="minor"/>
      </rPr>
      <t>i*x_i)/(n*Σ x_i)-(n+1)/n</t>
    </r>
  </si>
  <si>
    <t>Direkte og afledt territorial drivhusgasudledning i Danmark fra turismeforbruget</t>
  </si>
  <si>
    <t>Baggrund:</t>
  </si>
  <si>
    <t>Introduktion til projektet og beskrivelse af fanerne.</t>
  </si>
  <si>
    <t>Beskrivelse af fanerne:</t>
  </si>
  <si>
    <t>Indikatorer som anbefales at udgøre det bæredygtige turismeregnskab.</t>
  </si>
  <si>
    <r>
      <t xml:space="preserve">Her følger en beskrivelse af fanerne:
</t>
    </r>
    <r>
      <rPr>
        <b/>
        <sz val="12"/>
        <color theme="1"/>
        <rFont val="Calibri"/>
        <family val="2"/>
      </rPr>
      <t>Indikatorer</t>
    </r>
    <r>
      <rPr>
        <sz val="12"/>
        <color theme="1"/>
        <rFont val="Calibri"/>
        <family val="2"/>
      </rPr>
      <t xml:space="preserve">: </t>
    </r>
    <r>
      <rPr>
        <sz val="12"/>
        <color theme="1"/>
        <rFont val="Calibri"/>
        <family val="2"/>
        <scheme val="minor"/>
      </rPr>
      <t xml:space="preserve">En liste af bæredygtighedsindikatorerne, som udgør det samlede bæredygtige turismeregnskab. Fanen indeholder en beskrivelse af indikatorerne, hvilken måleenhed indikatoren skal måles i, hvilket geografisk område indikatoren kan måles på, datakilde for indikatoren, hvilken frekvens indikatoren kan måles på samt beregningsmetoden for indikatoren. 
</t>
    </r>
    <r>
      <rPr>
        <b/>
        <sz val="12"/>
        <color theme="1"/>
        <rFont val="Calibri"/>
        <family val="2"/>
        <scheme val="minor"/>
      </rPr>
      <t>Eksempel - Tabel</t>
    </r>
    <r>
      <rPr>
        <sz val="12"/>
        <color theme="1"/>
        <rFont val="Calibri"/>
        <family val="2"/>
        <scheme val="minor"/>
      </rPr>
      <t xml:space="preserve">: Eksempel på et bæredygtigt turismeregnskab for en række af indikatorerne oplistet for de 19 destinationsselskaber, områderne uden for destinationerne samt hele landet.
</t>
    </r>
    <r>
      <rPr>
        <b/>
        <sz val="12"/>
        <color theme="1"/>
        <rFont val="Calibri"/>
        <family val="2"/>
        <scheme val="minor"/>
      </rPr>
      <t>Eksempel - Figur 1</t>
    </r>
    <r>
      <rPr>
        <sz val="12"/>
        <color theme="1"/>
        <rFont val="Calibri"/>
        <family val="2"/>
        <scheme val="minor"/>
      </rPr>
      <t xml:space="preserve">: Indikatorerne fra fanen 'Eksempel - Tabel' oplistet i en radarfigur omregnet til normaliserede værdier (0 - 100), så destinationerne kan sammenligne på tværs af indikatorerne. Figuren er interaktiv, så det er muligt at vælge specifikke destinationer samt sammenligne på tværs af indikatorer. 
</t>
    </r>
    <r>
      <rPr>
        <b/>
        <sz val="12"/>
        <color theme="1"/>
        <rFont val="Calibri"/>
        <family val="2"/>
        <scheme val="minor"/>
      </rPr>
      <t xml:space="preserve">
Eksempel - Figur 2</t>
    </r>
    <r>
      <rPr>
        <sz val="12"/>
        <color theme="1"/>
        <rFont val="Calibri"/>
        <family val="2"/>
        <scheme val="minor"/>
      </rPr>
      <t xml:space="preserve">: Gennemsnit af værdierne fra fanen 'Eksempel - Tabel' oplistet i de tre dimensioner (Social, Økonomi og Miljø) samt en samlet score. Figuren er interaktiv, så det er muligt at vælge specifikke destinationer samt sammenligne på tværs af indikatorer. </t>
    </r>
  </si>
  <si>
    <t>VisitFjordlandet</t>
  </si>
  <si>
    <t>Hvert tredje år (VisitDenmark har planer om, at denne data vil blive lavet årligt i fremtiden)</t>
  </si>
  <si>
    <t>1.000 ton CO2-ækv. udledning</t>
  </si>
  <si>
    <r>
      <rPr>
        <b/>
        <sz val="11"/>
        <color theme="1"/>
        <rFont val="Calibri"/>
        <family val="2"/>
        <scheme val="minor"/>
      </rPr>
      <t>CO2-aftryk</t>
    </r>
    <r>
      <rPr>
        <sz val="11"/>
        <color theme="1"/>
        <rFont val="Calibri"/>
        <family val="2"/>
        <scheme val="minor"/>
      </rPr>
      <t xml:space="preserve">
</t>
    </r>
    <r>
      <rPr>
        <i/>
        <sz val="11"/>
        <color theme="1"/>
        <rFont val="Calibri"/>
        <family val="2"/>
        <scheme val="minor"/>
      </rPr>
      <t>- Direkte og afledt territorial drivhusgasudledning i Danmark fra turismeforbruget (1.000 ton CO2-ækv. udledning)</t>
    </r>
  </si>
  <si>
    <r>
      <t xml:space="preserve">VisitDenmark (2021). </t>
    </r>
    <r>
      <rPr>
        <i/>
        <sz val="11"/>
        <color theme="1"/>
        <rFont val="Calibri"/>
        <family val="2"/>
        <scheme val="minor"/>
      </rPr>
      <t>Turismens økonomiske betydning 2019</t>
    </r>
    <r>
      <rPr>
        <sz val="11"/>
        <color theme="1"/>
        <rFont val="Calibri"/>
        <family val="2"/>
        <scheme val="minor"/>
      </rPr>
      <t>. Juli 2021. VisitDenmark.</t>
    </r>
  </si>
  <si>
    <t>⁴   I appendiks 14 i VisitDenmark (2021) kan der ses, hvilke brancher som bruges til at definere turismeerhvervet.</t>
  </si>
  <si>
    <t>³   https://statistikbanken.dk/ARE207</t>
  </si>
  <si>
    <t>²   www.statistikbanken.dk/FOLK1A</t>
  </si>
  <si>
    <t xml:space="preserve">     også data for små overnatningssteder samt estimater for visse ikke-kommercielle overnatningsformer. Det anbefales, at denne data tages med i regnskabet, da det vil give et mere retvisende resultat af indikatorerne. </t>
  </si>
  <si>
    <t xml:space="preserve">     Derudover er der data som ikke vises på visitdenmark.statistikbank.dk, enten fordi det er diskretioneret eller for usikkert til at kunne angives. VisitDenmark har adgang til denne data på DSTs forskersservice. Derudover har VisitDenmark</t>
  </si>
  <si>
    <t>¹    https://visitdenmark.statistikbank.dk/. Overnatninger inkluderer kun kommercielle overnatninger samt indgår kun hoteller, feriecentre og vandrerhjem med minimum 40 senge samt campingpladser med minimum 75 campingenheder.</t>
  </si>
  <si>
    <t>VisitDenmark: VDK1¹
Danmarks Statistik: FOLK1A²</t>
  </si>
  <si>
    <t>VisitDenmark: VDK1¹
Danmarks Statistik: ARE207³</t>
  </si>
  <si>
    <t>VisitDenmark: VDK1¹</t>
  </si>
  <si>
    <t>Spredningen af arbejdstid i turismeerhvervet⁴ over året.</t>
  </si>
  <si>
    <t>Danmarks Statistiks forskerdata: Arbejdsmarkedsregnskab (AMR)</t>
  </si>
  <si>
    <t>Center for Regional- og Turismeforsknings Turismemodel
Danmarks Statistiks Grønne Nationalregnskab</t>
  </si>
  <si>
    <t xml:space="preserve">    bottom-up på kommunalt niveau. Danmarks Statistik nævner, at der sandsynligvis skal laves en forundersøgelse for at vurdere, om data kan laves i en acceptabel kvalitet.</t>
  </si>
  <si>
    <t xml:space="preserve">     Kilden til opgørelsen på destinationsniveau er det kommunal- og regionalfordelte nationalregnskab (KRNR), som laves af Danmarks Statistik som en specialleverance til Center for Regional- og Turismeforskning.</t>
  </si>
  <si>
    <r>
      <t xml:space="preserve">Arbejdsproduktivitet
</t>
    </r>
    <r>
      <rPr>
        <i/>
        <sz val="12"/>
        <color theme="1"/>
        <rFont val="Calibri"/>
        <family val="2"/>
        <scheme val="minor"/>
      </rPr>
      <t>- Udviklingen i bruttoværditilvæksten pr. arbejdstime i hotel- og restaurantions-branchen (gennemsnitlige årlige %-vise ændring de 5 seneste år)</t>
    </r>
    <r>
      <rPr>
        <b/>
        <i/>
        <sz val="12"/>
        <color theme="1"/>
        <rFont val="Calibri"/>
        <family val="2"/>
        <scheme val="minor"/>
      </rPr>
      <t xml:space="preserve"> </t>
    </r>
  </si>
  <si>
    <t>Andellen af afsluttede løntilskuds- og virksomhedspraktikforløb i hoteller og restauranter⁵, som indenfor 3 måneder har medført til lønnet beskæftigelse eller fleksjob i samme branche.</t>
  </si>
  <si>
    <t>⁶   https://www.jobindsats.dk/jobindsats/db/DatabankViewer/ChooseMeasure?BenefitGroupId=Y14</t>
  </si>
  <si>
    <t>⁷   https://statistikbanken.dk/statbank5a/default.asp?w=1600. Data kan hentes på landsdelsniveau på Statistikbanken, men VisitDenmark har data på Danmarks Statistiks forskerservice, så det kan opgøres for destinationerne.</t>
  </si>
  <si>
    <t>Styrelsen for Arbejdsmarked og Rekruttering: Jobindsats⁶</t>
  </si>
  <si>
    <t>Danmarks Statistik: TURIST2⁷</t>
  </si>
  <si>
    <t>⁵   Der betragtes kun hotel- og restaurationsbranchen, da det kan udtrækkes fra Jobindsats.dk. Ønskes indikatoren for hele turismeerhvervet, vil det kræve et specieludtræk af Styrelsen for Arbejdsmarked og Rekruttering.</t>
  </si>
  <si>
    <r>
      <rPr>
        <b/>
        <sz val="12"/>
        <color theme="1"/>
        <rFont val="Calibri"/>
        <family val="2"/>
        <scheme val="minor"/>
      </rPr>
      <t>Sæson i overnatninger</t>
    </r>
    <r>
      <rPr>
        <sz val="12"/>
        <color theme="1"/>
        <rFont val="Calibri"/>
        <family val="2"/>
        <scheme val="minor"/>
      </rPr>
      <t xml:space="preserve">
</t>
    </r>
    <r>
      <rPr>
        <i/>
        <sz val="12"/>
        <color theme="1"/>
        <rFont val="Calibri"/>
        <family val="2"/>
        <scheme val="minor"/>
      </rPr>
      <t>- Spredning af overnatninger over året (gini-koefficient*)</t>
    </r>
  </si>
  <si>
    <r>
      <rPr>
        <b/>
        <sz val="12"/>
        <color theme="1"/>
        <rFont val="Calibri"/>
        <family val="2"/>
        <scheme val="minor"/>
      </rPr>
      <t>Sæsonbeskæftigelse</t>
    </r>
    <r>
      <rPr>
        <sz val="12"/>
        <color theme="1"/>
        <rFont val="Calibri"/>
        <family val="2"/>
        <scheme val="minor"/>
      </rPr>
      <t xml:space="preserve">
</t>
    </r>
    <r>
      <rPr>
        <i/>
        <sz val="12"/>
        <color theme="1"/>
        <rFont val="Calibri"/>
        <family val="2"/>
        <scheme val="minor"/>
      </rPr>
      <t>- Spredningen af arbejdstid i turismeerhvervet over året (gini-koefficient*).</t>
    </r>
  </si>
  <si>
    <t>* Gini-koefficienten kan bruges som et mål for uligheden og kan antage værdier mellem 0 og 1. Hvis værdien er 0, er beskæftigelsen/overnatningerne jævnt fordelt over året, mens desto tættere værdien er på 1, desto mere skævt er beskæftigelsen/overnatningerne fordelt over året.</t>
  </si>
  <si>
    <r>
      <t xml:space="preserve">Beskæftigelse
</t>
    </r>
    <r>
      <rPr>
        <i/>
        <sz val="12"/>
        <color theme="1"/>
        <rFont val="Calibri"/>
        <family val="2"/>
        <scheme val="minor"/>
      </rPr>
      <t>- Turismens beskæftigelsesandel (dvs. hvor stor en andel af beskæftigelsen er turismeskabte - både direkte og afledt)</t>
    </r>
  </si>
  <si>
    <t>= (Antal private turismevirksomheder med arbejdssted og hovedsæde i samme kommune/antal private turismevirksomheder) * 100</t>
  </si>
  <si>
    <t xml:space="preserve">Hvor stor en andel af det lokale private turismeerhverv⁴ er lokale (en virksomhed er defineret som lokal, hvis den har arbejdssted og hovedsæde i samme kommune⁸). </t>
  </si>
  <si>
    <t xml:space="preserve">     Fremtidig arbejde vil kunne kigge på muligheden for en bedre afgræsning af, hvilke virksomheder som er lokalt ejede.</t>
  </si>
  <si>
    <t>⁹   Der betragtes kun hotel- og restaurationsbranchen ved arbejdsproduktiviteten, da det med brancherne i Danmarks Statistiks nationalregnskab ikke er muligt at lave en afgrænsning af turismeerhvervet, som angivet i appendiks 14 i VisitDenmark (2021).</t>
  </si>
  <si>
    <t>¹⁰  Udviklingen i arbejdsproduktiviteten kan udvise betydelige variationer fra år til år. Derfor anbefales der et gennemsnit af den årlige procentvise ændring i arbejdsproduktiviteten de 5 seneste år.</t>
  </si>
  <si>
    <t xml:space="preserve">¹¹  De nationale tal findes i Nationalregnskabet på https://statistikbanken.dk/NP23 (der skal bruges prisenheden "Årlig vækstrate i pct., 2010-priser, kædede værdier, rullende 5-års gennemsnit"). </t>
  </si>
  <si>
    <t>¹² https://www.statistikbanken.dk/TURIST3. Tallene kan kun ses på nationalt niveau på Statistikbanken. Men data haves af VisitDenmark, så det kan vises på destinationsniveau.</t>
  </si>
  <si>
    <t>¹³ Danmarks Statistik kan ikke fordele transporterhvervet efter, hvor selve transporten foregår, men efter virksomhedens lokation. Derfor tages transporterhvervet ikke med i denne indikator.</t>
  </si>
  <si>
    <t>¹⁴ Data findes på nationalt niveau på nationalregnskabets branchegruppering (dog ikke med en opdeling af sommerhuse) via Danmarks Statistiks Grønne Nationalregnskab. Ifølge Danmarks Statistik bør det være muligt at lave det ønskede data</t>
  </si>
  <si>
    <t>Udviklingen i bruttoværditilvæksten pr. arbejdstime i hotel- og restaurantionsbranchen⁹</t>
  </si>
  <si>
    <t>Gennemsnitlige årlige %-vise ændring de 5 seneste år¹⁰</t>
  </si>
  <si>
    <t>Center for Regional og Turismeforskning¹¹</t>
  </si>
  <si>
    <t>Danmarks Statistik: TURIST3¹²</t>
  </si>
  <si>
    <t>Elforbrug  i turismeerhvervet⁴ (ekskl. transportvirksomheder)¹³ og sommerhuse</t>
  </si>
  <si>
    <t>Varmeforbrug  i turismeerhvervet⁴ (ekskl. transportvirksomheder)¹³ og sommerhuse</t>
  </si>
  <si>
    <t>Vandforbrug  i turismeerhvervet⁴ (ekskl. transportvirksomheder)¹³ og sommerhuse</t>
  </si>
  <si>
    <t>Data skal laves af Danmarks Statistik¹⁴</t>
  </si>
  <si>
    <t>⁸   At en virksomhed har hovedsæde i en given kommune betyder nødvendigvis ikke, at ejeren(e) også er bosiddende i samme kommune. Pga. databegrænsninger er der dog brugt denne defintion af lokalt ejerskab.</t>
  </si>
  <si>
    <r>
      <t xml:space="preserve">Lokalt ejerskab af virksomheder
</t>
    </r>
    <r>
      <rPr>
        <i/>
        <sz val="12"/>
        <color theme="1"/>
        <rFont val="Calibri"/>
        <family val="2"/>
        <scheme val="minor"/>
      </rPr>
      <t>- %-andel af det lokale private turismeerhverv som er defineret som lokale</t>
    </r>
  </si>
  <si>
    <t>Turismeskabt beskæftigelse</t>
  </si>
  <si>
    <t>Uddannet arbejdskraft</t>
  </si>
  <si>
    <t>Andel af arbejdstimer i turismeerhvervet⁴ som er udført af personer med en erhvervsfaglig eller videregående uddannelse</t>
  </si>
  <si>
    <t>= (Antal udførte arbejdstimer af personer med en erhvervsfaglig eller videregående uddannelse i turismeerhvervet/samlet antal udførte arbejdstimer i turismeerhvervet) * 100</t>
  </si>
  <si>
    <r>
      <t xml:space="preserve">Uddannet arbejdskraft
</t>
    </r>
    <r>
      <rPr>
        <i/>
        <sz val="12"/>
        <color theme="1"/>
        <rFont val="Calibri"/>
        <family val="2"/>
        <scheme val="minor"/>
      </rPr>
      <t>- %-andel af arbejdstimer i turismeerhvervet som er udført af personer med en erhvervsfaglig eller videregående uddannelse</t>
    </r>
  </si>
  <si>
    <t>Turismeintensitet*</t>
  </si>
  <si>
    <t>Turismetæthed*</t>
  </si>
  <si>
    <t>Sæsonbeskæftigelse*</t>
  </si>
  <si>
    <t>Sæson i overnatninger*</t>
  </si>
  <si>
    <t>= ((Antal overnatninger i løbet af året i år n/Antal overnatninger i løbet af året i år n-1)-1)*100</t>
  </si>
  <si>
    <t>= ((Antal ankomster i løbet af året i år n/Antal ankomster i løbet af året i år n-1)-1)*100</t>
  </si>
  <si>
    <t>Gennemsnitlige årlige %-vise ændring de 5 seneste år beregnes således:
= ((Arbejdsproduktivitet i år n/arbejdsproduktivitet i år n-5)^(1/5)-1)*100
hvor arbejdsproduktiviteten for et givet år beregnes således:
= Bruttoværditilvækst i hoteller og restauranter (2010 priser, kædede værdier)/arbejdstid i hoteller og restauranter</t>
  </si>
  <si>
    <t>Data for turismeintensitet, turismetæthed, social inklusion, sæsonbeskæftigelsen, uddannet arbejdskraft, sæson i overnatninger, beskæftigelse og lokalt ejerskab er fra 2019. Indikatoren "Overnatninger" viser væksten fra 2018 til 2019.</t>
  </si>
  <si>
    <t>Arbejdsproduktiviteten er beregnet som et årligt %-vis gennemsnit af udviklingen fra 2014 til 2019. Indikatoren 'Certificeringer' er fra august 2019. Turisternes CO2-aftryk er beregnet for 2018.</t>
  </si>
  <si>
    <t xml:space="preserve">Den turismeskabte beskæftigelse (både direkte og afledt) som andel af den samlede beskæftigelse. </t>
  </si>
  <si>
    <t>= (Turismeskabte skatteprovenu/samlet skatteprovenu)*100</t>
  </si>
  <si>
    <t xml:space="preserve">Det turismeskabte skatteprovenu (både direkte og afledt) som andel af den samlet skatteprovenu. </t>
  </si>
  <si>
    <t>Inklusion af marginaliseret arbejdskraft</t>
  </si>
  <si>
    <r>
      <rPr>
        <b/>
        <sz val="12"/>
        <color theme="1"/>
        <rFont val="Calibri"/>
        <family val="2"/>
        <scheme val="minor"/>
      </rPr>
      <t xml:space="preserve">Inklusion af marginaliseret arbejdskraft
</t>
    </r>
    <r>
      <rPr>
        <i/>
        <sz val="12"/>
        <color theme="1"/>
        <rFont val="Calibri"/>
        <family val="2"/>
        <scheme val="minor"/>
      </rPr>
      <t>- Andellen af afsluttede løntilskuds- og virksomhedspraktik-forløb i hoteller og restauranter, som indenfor 3 måneder har medført til lønnet beskæftigelse eller fleksjob i samme branche.</t>
    </r>
  </si>
  <si>
    <t>Lokalbefolkningens afvejning af positive og negative konsekvenser af lokale turisme</t>
  </si>
  <si>
    <t xml:space="preserve">Baseres på lokal dataindsamling af VisitDenmark. </t>
  </si>
  <si>
    <t>Opgøres som andelen af lokalbefolkningen, der svarer ja til spørgsmålet: "Mener du overordnet set, at turismen i området generelt skaber flere positive end negative konsekvenser for lokalsamfundet?"</t>
  </si>
  <si>
    <t>Den konkrete målsætning (fx hvilken andel, der skal nås) vil blive fastsat på et nationalt niveau, når VisitDenmark har analyseret på pilotdata.</t>
  </si>
  <si>
    <t>Andelen af lokale beboere, som mener at turismen generelt skaber flere positive end negative konsekvenser i destinationen</t>
  </si>
  <si>
    <t>Andel af overnatningsvirksomheder (kun hoteller og feriecentre) med miljøcertificering</t>
  </si>
  <si>
    <t>= (Antal overnatningsvirksomheder med miljøcertifikat/Antal overnatningsvirksomheder)*100</t>
  </si>
  <si>
    <t>Gennem en årrække har VisitDenmark i samarbejde med Center for Regional- og Turismeforskning udarbejdet et årligt turismeregnskab, der beregner de direkte og afledte økonomiske og beskæftigelsesmæssige effekter af turismen i danske destinationer. Dette værktøj nyder stor udbredelse og anvendelse blandt turismeaktører i Danmark. I de seneste år er der imidlertid opstået behov for bredere baserede værktøjer, der kan opgøre bæredygtighedskonsekvenserne i danske destinationer på tre bundlinjer: økonomisk, socialt og miljømæssigt. En gruppe af turismeaktører og forskningsinstitutioner er gået sammen om at udvikle et sådant bæredygtighedsværktøj, der kan bruges til at sammenkoble udvikling af turisme med en bæredygtig udvikling af landdistrikterne.
Dette Excel ark indeholder (1) en beskrivelse af de indikatorer, som udgør det samlede bæredygtige turismeregnskab. (2) Eksempler på værdier for en række af indikatorerne for destinationsselskaberne. (3) En interaktiv figur, hvor indikatorerne kan sammenlignes for de forskellige destinationsselskaber samt (4) en måde til at sammenveje indikatoren til én samlet score.</t>
  </si>
  <si>
    <r>
      <t xml:space="preserve">Danmarks Statistiks forskerdata: 
</t>
    </r>
    <r>
      <rPr>
        <sz val="11"/>
        <color theme="1"/>
        <rFont val="Calibri"/>
        <family val="2"/>
      </rPr>
      <t>• FIRM - Generel firmastatistik
• FIRA - Regnskabsstatistikken på arbejdsstedsniveau
Ved brug af ovenstående registre kan der afgøres, hvorvidt de private turismevirksomheder har arbejdssted og hovedsæde i samme kommune.</t>
    </r>
  </si>
  <si>
    <t>Der kan læses en mere dybdegående beskrivelse af beregningsmetoden i Lindahl (2021).</t>
  </si>
  <si>
    <t>Lindahl, J. (2021). En beregning af turisternes CO2-aftryk. Center for Regional- og Turismeforskning.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</si>
</sst>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1"/>
      <color theme="1"/>
      <name val="Calibri"/>
      <family val="2"/>
    </font>
    <font>
      <i/>
      <sz val="11"/>
      <color theme="1"/>
      <name val="Calibri"/>
      <family val="2"/>
      <scheme val="minor"/>
    </font>
    <font>
      <sz val="11"/>
      <name val="Calibri"/>
      <family val="2"/>
      <scheme val="minor"/>
    </font>
    <font>
      <sz val="8"/>
      <name val="Calibri"/>
      <family val="2"/>
      <scheme val="minor"/>
    </font>
    <font>
      <i/>
      <sz val="12"/>
      <color theme="1"/>
      <name val="Calibri"/>
      <family val="2"/>
      <scheme val="minor"/>
    </font>
    <font>
      <b/>
      <sz val="16"/>
      <color theme="1"/>
      <name val="Calibri"/>
      <family val="2"/>
      <scheme val="minor"/>
    </font>
    <font>
      <sz val="11"/>
      <name val="Calibri"/>
      <family val="2"/>
    </font>
    <font>
      <b/>
      <sz val="14"/>
      <name val="Calibri"/>
      <family val="2"/>
      <scheme val="minor"/>
    </font>
    <font>
      <sz val="12"/>
      <color theme="1"/>
      <name val="Calibri"/>
      <family val="2"/>
    </font>
    <font>
      <b/>
      <sz val="12"/>
      <color theme="1"/>
      <name val="Calibri"/>
      <family val="2"/>
    </font>
    <font>
      <b/>
      <i/>
      <sz val="12"/>
      <color theme="1"/>
      <name val="Calibri"/>
      <family val="2"/>
      <scheme val="minor"/>
    </font>
    <font>
      <sz val="12"/>
      <name val="Calibri"/>
      <family val="2"/>
      <scheme val="minor"/>
    </font>
  </fonts>
  <fills count="11">
    <fill>
      <patternFill patternType="none"/>
    </fill>
    <fill>
      <patternFill patternType="gray125"/>
    </fill>
    <fill>
      <patternFill patternType="solid">
        <fgColor rgb="FF668BA5"/>
        <bgColor indexed="64"/>
      </patternFill>
    </fill>
    <fill>
      <patternFill patternType="solid">
        <fgColor rgb="FFF7941D"/>
        <bgColor indexed="64"/>
      </patternFill>
    </fill>
    <fill>
      <patternFill patternType="solid">
        <fgColor rgb="FF899065"/>
        <bgColor indexed="64"/>
      </patternFill>
    </fill>
    <fill>
      <patternFill patternType="solid">
        <fgColor rgb="FFA8353A"/>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5" fillId="0" borderId="0" xfId="0" applyFont="1"/>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vertical="center"/>
    </xf>
    <xf numFmtId="0" fontId="0" fillId="0" borderId="0" xfId="0" quotePrefix="1" applyAlignment="1">
      <alignment vertical="center" wrapText="1"/>
    </xf>
    <xf numFmtId="0" fontId="8" fillId="0" borderId="0" xfId="0" applyFont="1"/>
    <xf numFmtId="0" fontId="0" fillId="0" borderId="0" xfId="0" quotePrefix="1" applyAlignment="1">
      <alignment vertical="center"/>
    </xf>
    <xf numFmtId="0" fontId="0" fillId="0" borderId="0" xfId="0" applyAlignment="1">
      <alignment horizontal="left" vertical="center" wrapText="1"/>
    </xf>
    <xf numFmtId="0" fontId="8" fillId="0" borderId="0" xfId="0" applyFont="1" applyAlignment="1">
      <alignment horizontal="left" wrapText="1"/>
    </xf>
    <xf numFmtId="9" fontId="0" fillId="0" borderId="0" xfId="1"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xf>
    <xf numFmtId="0" fontId="3" fillId="0" borderId="0" xfId="0" applyFont="1" applyAlignment="1">
      <alignment horizontal="left" vertical="center" wrapText="1"/>
    </xf>
    <xf numFmtId="0" fontId="2" fillId="0" borderId="0" xfId="0" applyFont="1" applyAlignment="1">
      <alignment vertical="center" wrapText="1"/>
    </xf>
    <xf numFmtId="0" fontId="6" fillId="0" borderId="0" xfId="0" applyFont="1"/>
    <xf numFmtId="0" fontId="4" fillId="2" borderId="0" xfId="0" applyFont="1" applyFill="1" applyAlignment="1">
      <alignment vertical="center" wrapText="1"/>
    </xf>
    <xf numFmtId="0" fontId="4" fillId="2" borderId="0" xfId="0" applyFont="1" applyFill="1"/>
    <xf numFmtId="0" fontId="8" fillId="0" borderId="0" xfId="0" applyFont="1" applyAlignment="1">
      <alignment wrapText="1"/>
    </xf>
    <xf numFmtId="0" fontId="0" fillId="0" borderId="0" xfId="0" applyAlignment="1">
      <alignment horizontal="left" vertical="center"/>
    </xf>
    <xf numFmtId="0" fontId="0" fillId="0" borderId="0" xfId="0" applyAlignment="1">
      <alignment horizontal="left"/>
    </xf>
    <xf numFmtId="1" fontId="0" fillId="0" borderId="0" xfId="0" applyNumberFormat="1"/>
    <xf numFmtId="0" fontId="6" fillId="0" borderId="0" xfId="0" applyFont="1" applyAlignment="1">
      <alignment horizontal="center" vertical="center"/>
    </xf>
    <xf numFmtId="0" fontId="2" fillId="0" borderId="0" xfId="0" applyFont="1" applyAlignment="1">
      <alignment vertical="center"/>
    </xf>
    <xf numFmtId="0" fontId="0" fillId="0" borderId="0" xfId="0" applyAlignment="1"/>
    <xf numFmtId="0" fontId="8" fillId="0" borderId="0" xfId="0" quotePrefix="1" applyFont="1"/>
    <xf numFmtId="0" fontId="0" fillId="0" borderId="0" xfId="0" applyFont="1" applyAlignment="1">
      <alignment vertical="center"/>
    </xf>
    <xf numFmtId="0" fontId="9" fillId="0" borderId="0" xfId="0" applyFont="1"/>
    <xf numFmtId="0" fontId="9" fillId="0" borderId="0" xfId="0" quotePrefix="1" applyFont="1" applyAlignment="1">
      <alignment vertical="center" wrapText="1"/>
    </xf>
    <xf numFmtId="0" fontId="9" fillId="0" borderId="0" xfId="0" applyFont="1" applyAlignment="1">
      <alignment horizontal="left" vertical="center" wrapText="1"/>
    </xf>
    <xf numFmtId="164" fontId="0" fillId="0" borderId="0" xfId="1" applyNumberFormat="1" applyFont="1" applyAlignment="1">
      <alignment horizontal="right" vertical="center"/>
    </xf>
    <xf numFmtId="0" fontId="14" fillId="2" borderId="0" xfId="0" applyFont="1" applyFill="1"/>
    <xf numFmtId="0" fontId="0" fillId="2" borderId="0" xfId="0" applyFill="1"/>
    <xf numFmtId="0" fontId="0" fillId="0" borderId="0" xfId="0" applyAlignment="1">
      <alignment vertical="top"/>
    </xf>
    <xf numFmtId="0" fontId="0" fillId="0" borderId="0" xfId="0" applyFill="1"/>
    <xf numFmtId="0" fontId="4" fillId="0" borderId="0" xfId="0" applyFont="1" applyFill="1"/>
    <xf numFmtId="0" fontId="3" fillId="0" borderId="0" xfId="0" applyFont="1" applyAlignment="1">
      <alignment vertical="top" wrapText="1"/>
    </xf>
    <xf numFmtId="2" fontId="0" fillId="0" borderId="0" xfId="1" applyNumberFormat="1" applyFont="1" applyAlignment="1">
      <alignment horizontal="right" vertical="center"/>
    </xf>
    <xf numFmtId="10" fontId="0" fillId="0" borderId="0" xfId="1" applyNumberFormat="1" applyFont="1" applyAlignment="1">
      <alignment horizontal="right" vertical="center"/>
    </xf>
    <xf numFmtId="0" fontId="0" fillId="0" borderId="0" xfId="0" applyAlignment="1">
      <alignment horizontal="right" vertical="center"/>
    </xf>
    <xf numFmtId="3" fontId="0" fillId="0" borderId="0" xfId="0" applyNumberFormat="1" applyAlignment="1">
      <alignment horizontal="right" vertical="center"/>
    </xf>
    <xf numFmtId="2" fontId="0" fillId="0" borderId="0" xfId="0" applyNumberFormat="1" applyAlignment="1">
      <alignment horizontal="right" vertical="center"/>
    </xf>
    <xf numFmtId="10" fontId="0" fillId="0" borderId="0" xfId="1" applyNumberFormat="1" applyFont="1" applyAlignment="1">
      <alignment horizontal="right" vertical="center" wrapText="1"/>
    </xf>
    <xf numFmtId="10" fontId="0" fillId="0" borderId="0" xfId="1" quotePrefix="1" applyNumberFormat="1" applyFont="1" applyAlignment="1">
      <alignment horizontal="right" vertical="center" wrapText="1"/>
    </xf>
    <xf numFmtId="0" fontId="0" fillId="0" borderId="0" xfId="0" applyAlignment="1">
      <alignment horizontal="right" vertical="center" wrapText="1"/>
    </xf>
    <xf numFmtId="0" fontId="0" fillId="0" borderId="0" xfId="0" quotePrefix="1" applyAlignment="1">
      <alignment horizontal="right" vertical="center" wrapText="1"/>
    </xf>
    <xf numFmtId="0" fontId="8" fillId="0" borderId="0" xfId="0" applyFont="1" applyAlignment="1">
      <alignment horizontal="right" vertical="center"/>
    </xf>
    <xf numFmtId="0" fontId="6" fillId="0" borderId="0" xfId="0" applyFont="1" applyAlignment="1">
      <alignment horizontal="left" vertical="center" wrapText="1"/>
    </xf>
    <xf numFmtId="10" fontId="1" fillId="0" borderId="0" xfId="1" applyNumberFormat="1" applyFont="1" applyAlignment="1">
      <alignment horizontal="right" vertical="center"/>
    </xf>
    <xf numFmtId="10" fontId="0" fillId="0" borderId="0" xfId="1" applyNumberFormat="1" applyFont="1" applyAlignment="1">
      <alignment vertical="center"/>
    </xf>
    <xf numFmtId="2" fontId="0" fillId="0" borderId="0" xfId="1" applyNumberFormat="1" applyFont="1" applyAlignment="1">
      <alignment vertical="center"/>
    </xf>
    <xf numFmtId="0" fontId="0" fillId="0" borderId="0" xfId="0" applyFont="1" applyAlignment="1">
      <alignment horizontal="left" vertical="center" wrapText="1" indent="1"/>
    </xf>
    <xf numFmtId="0" fontId="0" fillId="0" borderId="0" xfId="0" applyFont="1" applyAlignment="1">
      <alignment horizontal="left" vertical="center" wrapText="1"/>
    </xf>
    <xf numFmtId="0" fontId="0" fillId="0" borderId="0" xfId="0" applyFont="1" applyAlignment="1">
      <alignment vertical="center" wrapText="1"/>
    </xf>
    <xf numFmtId="0" fontId="18" fillId="0" borderId="0" xfId="0" applyFont="1" applyAlignment="1">
      <alignment horizontal="left" vertical="top" wrapText="1"/>
    </xf>
    <xf numFmtId="0" fontId="3" fillId="0" borderId="0" xfId="0" applyFont="1" applyAlignment="1">
      <alignment horizontal="left" vertical="top" wrapText="1"/>
    </xf>
    <xf numFmtId="0" fontId="18" fillId="0" borderId="0" xfId="0" applyFont="1" applyAlignment="1">
      <alignment horizontal="left" vertical="top" wrapText="1"/>
    </xf>
    <xf numFmtId="0" fontId="4" fillId="8" borderId="0" xfId="0" applyFont="1" applyFill="1" applyAlignment="1">
      <alignment horizontal="center" vertical="center" wrapText="1"/>
    </xf>
    <xf numFmtId="0" fontId="4" fillId="9" borderId="0" xfId="0" applyFont="1" applyFill="1" applyAlignment="1">
      <alignment horizontal="center" vertical="center" wrapText="1"/>
    </xf>
    <xf numFmtId="0" fontId="4" fillId="10" borderId="0" xfId="0" applyFont="1" applyFill="1" applyAlignment="1">
      <alignment horizontal="center" vertical="center" wrapText="1"/>
    </xf>
    <xf numFmtId="0" fontId="12" fillId="10" borderId="0" xfId="0" applyFont="1" applyFill="1" applyAlignment="1">
      <alignment horizontal="center" vertical="center" wrapText="1"/>
    </xf>
    <xf numFmtId="0" fontId="12" fillId="9" borderId="0" xfId="0" applyFont="1" applyFill="1" applyAlignment="1">
      <alignment horizontal="center" vertical="center" wrapText="1"/>
    </xf>
    <xf numFmtId="0" fontId="12" fillId="8" borderId="0" xfId="0" applyFont="1" applyFill="1" applyAlignment="1">
      <alignment horizontal="center" vertical="center" wrapText="1"/>
    </xf>
    <xf numFmtId="0" fontId="9" fillId="2" borderId="0" xfId="0" applyFont="1" applyFill="1" applyAlignment="1">
      <alignment horizontal="center" vertical="center"/>
    </xf>
    <xf numFmtId="0" fontId="9" fillId="7" borderId="0" xfId="0" applyFont="1" applyFill="1" applyAlignment="1">
      <alignment horizontal="center"/>
    </xf>
    <xf numFmtId="0" fontId="9" fillId="6" borderId="0" xfId="0" applyFont="1" applyFill="1" applyAlignment="1">
      <alignment horizontal="center"/>
    </xf>
    <xf numFmtId="0" fontId="9" fillId="3" borderId="0" xfId="0" applyFont="1" applyFill="1" applyAlignment="1">
      <alignment horizontal="center" vertical="center"/>
    </xf>
    <xf numFmtId="0" fontId="9" fillId="4" borderId="0" xfId="0" applyFont="1" applyFill="1" applyAlignment="1">
      <alignment horizontal="center"/>
    </xf>
    <xf numFmtId="0" fontId="9" fillId="5" borderId="0" xfId="0" applyFont="1" applyFill="1" applyAlignment="1">
      <alignment horizontal="center"/>
    </xf>
    <xf numFmtId="0" fontId="0" fillId="3" borderId="0" xfId="0" applyFill="1" applyAlignment="1">
      <alignment horizontal="center" wrapText="1"/>
    </xf>
    <xf numFmtId="0" fontId="0" fillId="2" borderId="0" xfId="0" applyFill="1" applyAlignment="1">
      <alignment horizontal="center" wrapText="1"/>
    </xf>
  </cellXfs>
  <cellStyles count="2">
    <cellStyle name="Normal" xfId="0" builtinId="0"/>
    <cellStyle name="Procent" xfId="1" builtinId="5"/>
  </cellStyles>
  <dxfs count="0"/>
  <tableStyles count="0" defaultTableStyle="TableStyleMedium2" defaultPivotStyle="PivotStyleLight16"/>
  <colors>
    <mruColors>
      <color rgb="FFA8353A"/>
      <color rgb="FF668BA5"/>
      <color rgb="FFF7941D"/>
      <color rgb="FF8990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31748031496064"/>
          <c:y val="6.2192473474130351E-2"/>
          <c:w val="0.53282549572738869"/>
          <c:h val="0.8607414023752421"/>
        </c:manualLayout>
      </c:layout>
      <c:radarChart>
        <c:radarStyle val="filled"/>
        <c:varyColors val="0"/>
        <c:ser>
          <c:idx val="3"/>
          <c:order val="0"/>
          <c:tx>
            <c:strRef>
              <c:f>'Data (Figur)'!$Y$3</c:f>
              <c:strCache>
                <c:ptCount val="1"/>
                <c:pt idx="0">
                  <c:v>1. destination</c:v>
                </c:pt>
              </c:strCache>
            </c:strRef>
          </c:tx>
          <c:spPr>
            <a:solidFill>
              <a:srgbClr val="668BA5">
                <a:alpha val="70000"/>
              </a:srgbClr>
            </a:solidFill>
            <a:ln w="25400">
              <a:noFill/>
            </a:ln>
            <a:effectLst/>
          </c:spPr>
          <c:cat>
            <c:strRef>
              <c:f>'Data (Figur)'!$B$4:$B$14</c:f>
              <c:strCache>
                <c:ptCount val="11"/>
                <c:pt idx="0">
                  <c:v>Turismeintensitet*</c:v>
                </c:pt>
                <c:pt idx="1">
                  <c:v>Turismetæthed*</c:v>
                </c:pt>
                <c:pt idx="2">
                  <c:v>Inklusion af marginaliseret arbejdskraft</c:v>
                </c:pt>
                <c:pt idx="3">
                  <c:v>Sæsonbeskæftigelse*</c:v>
                </c:pt>
                <c:pt idx="4">
                  <c:v>Uddannet arbejdskraft</c:v>
                </c:pt>
                <c:pt idx="5">
                  <c:v>Overnatninger</c:v>
                </c:pt>
                <c:pt idx="6">
                  <c:v>Sæson i overnatninger*</c:v>
                </c:pt>
                <c:pt idx="7">
                  <c:v>Turismeskabt beskæftigelse</c:v>
                </c:pt>
                <c:pt idx="8">
                  <c:v>Lokalt ejerskab af virksomheder</c:v>
                </c:pt>
                <c:pt idx="9">
                  <c:v>Arbejdsproduktivitet</c:v>
                </c:pt>
                <c:pt idx="10">
                  <c:v>Certificeringer</c:v>
                </c:pt>
              </c:strCache>
            </c:strRef>
          </c:cat>
          <c:val>
            <c:numRef>
              <c:f>'Data (Figur)'!$Y$4:$Y$14</c:f>
              <c:numCache>
                <c:formatCode>0</c:formatCode>
                <c:ptCount val="11"/>
                <c:pt idx="0">
                  <c:v>94.181367689034573</c:v>
                </c:pt>
                <c:pt idx="1">
                  <c:v>0</c:v>
                </c:pt>
                <c:pt idx="2">
                  <c:v>5.4015754258742064</c:v>
                </c:pt>
                <c:pt idx="3">
                  <c:v>97.276563867283215</c:v>
                </c:pt>
                <c:pt idx="4">
                  <c:v>89.022015462588612</c:v>
                </c:pt>
                <c:pt idx="5">
                  <c:v>60.846393740172203</c:v>
                </c:pt>
                <c:pt idx="6">
                  <c:v>93.341943449105997</c:v>
                </c:pt>
                <c:pt idx="7">
                  <c:v>12.591307212923752</c:v>
                </c:pt>
                <c:pt idx="8">
                  <c:v>22.865435095473877</c:v>
                </c:pt>
                <c:pt idx="9">
                  <c:v>39.792882574049379</c:v>
                </c:pt>
                <c:pt idx="10">
                  <c:v>100</c:v>
                </c:pt>
              </c:numCache>
            </c:numRef>
          </c:val>
          <c:extLst>
            <c:ext xmlns:c16="http://schemas.microsoft.com/office/drawing/2014/chart" uri="{C3380CC4-5D6E-409C-BE32-E72D297353CC}">
              <c16:uniqueId val="{00000003-076A-4995-BEBB-C7FA4FBC2FAA}"/>
            </c:ext>
          </c:extLst>
        </c:ser>
        <c:ser>
          <c:idx val="0"/>
          <c:order val="1"/>
          <c:tx>
            <c:strRef>
              <c:f>'Data (Figur)'!$Z$3</c:f>
              <c:strCache>
                <c:ptCount val="1"/>
                <c:pt idx="0">
                  <c:v>2. destination</c:v>
                </c:pt>
              </c:strCache>
            </c:strRef>
          </c:tx>
          <c:spPr>
            <a:solidFill>
              <a:srgbClr val="F7941D">
                <a:alpha val="70000"/>
              </a:srgbClr>
            </a:solidFill>
            <a:ln w="25400">
              <a:noFill/>
            </a:ln>
            <a:effectLst/>
          </c:spPr>
          <c:cat>
            <c:strRef>
              <c:f>'Data (Figur)'!$B$4:$B$14</c:f>
              <c:strCache>
                <c:ptCount val="11"/>
                <c:pt idx="0">
                  <c:v>Turismeintensitet*</c:v>
                </c:pt>
                <c:pt idx="1">
                  <c:v>Turismetæthed*</c:v>
                </c:pt>
                <c:pt idx="2">
                  <c:v>Inklusion af marginaliseret arbejdskraft</c:v>
                </c:pt>
                <c:pt idx="3">
                  <c:v>Sæsonbeskæftigelse*</c:v>
                </c:pt>
                <c:pt idx="4">
                  <c:v>Uddannet arbejdskraft</c:v>
                </c:pt>
                <c:pt idx="5">
                  <c:v>Overnatninger</c:v>
                </c:pt>
                <c:pt idx="6">
                  <c:v>Sæson i overnatninger*</c:v>
                </c:pt>
                <c:pt idx="7">
                  <c:v>Turismeskabt beskæftigelse</c:v>
                </c:pt>
                <c:pt idx="8">
                  <c:v>Lokalt ejerskab af virksomheder</c:v>
                </c:pt>
                <c:pt idx="9">
                  <c:v>Arbejdsproduktivitet</c:v>
                </c:pt>
                <c:pt idx="10">
                  <c:v>Certificeringer</c:v>
                </c:pt>
              </c:strCache>
            </c:strRef>
          </c:cat>
          <c:val>
            <c:numRef>
              <c:f>'Data (Figur)'!$Z$4:$Z$14</c:f>
              <c:numCache>
                <c:formatCode>0</c:formatCode>
                <c:ptCount val="11"/>
                <c:pt idx="0">
                  <c:v>96.651889663225262</c:v>
                </c:pt>
                <c:pt idx="1">
                  <c:v>94.911267997056243</c:v>
                </c:pt>
                <c:pt idx="2">
                  <c:v>30.281736232526285</c:v>
                </c:pt>
                <c:pt idx="3">
                  <c:v>94.182391841986586</c:v>
                </c:pt>
                <c:pt idx="4">
                  <c:v>46.503161620536993</c:v>
                </c:pt>
                <c:pt idx="5">
                  <c:v>48.298397199221199</c:v>
                </c:pt>
                <c:pt idx="6">
                  <c:v>51.27666202965748</c:v>
                </c:pt>
                <c:pt idx="7">
                  <c:v>0</c:v>
                </c:pt>
                <c:pt idx="8">
                  <c:v>36.673098362441351</c:v>
                </c:pt>
                <c:pt idx="9">
                  <c:v>43.525964526125613</c:v>
                </c:pt>
                <c:pt idx="10">
                  <c:v>54.999999999999993</c:v>
                </c:pt>
              </c:numCache>
            </c:numRef>
          </c:val>
          <c:extLst>
            <c:ext xmlns:c16="http://schemas.microsoft.com/office/drawing/2014/chart" uri="{C3380CC4-5D6E-409C-BE32-E72D297353CC}">
              <c16:uniqueId val="{00000005-076A-4995-BEBB-C7FA4FBC2FAA}"/>
            </c:ext>
          </c:extLst>
        </c:ser>
        <c:ser>
          <c:idx val="1"/>
          <c:order val="2"/>
          <c:tx>
            <c:strRef>
              <c:f>'Data (Figur)'!$AA$3</c:f>
              <c:strCache>
                <c:ptCount val="1"/>
                <c:pt idx="0">
                  <c:v>3. destination</c:v>
                </c:pt>
              </c:strCache>
            </c:strRef>
          </c:tx>
          <c:spPr>
            <a:solidFill>
              <a:srgbClr val="899065">
                <a:alpha val="70000"/>
              </a:srgbClr>
            </a:solidFill>
            <a:ln w="25400">
              <a:noFill/>
            </a:ln>
            <a:effectLst/>
          </c:spPr>
          <c:cat>
            <c:strRef>
              <c:f>'Data (Figur)'!$B$4:$B$14</c:f>
              <c:strCache>
                <c:ptCount val="11"/>
                <c:pt idx="0">
                  <c:v>Turismeintensitet*</c:v>
                </c:pt>
                <c:pt idx="1">
                  <c:v>Turismetæthed*</c:v>
                </c:pt>
                <c:pt idx="2">
                  <c:v>Inklusion af marginaliseret arbejdskraft</c:v>
                </c:pt>
                <c:pt idx="3">
                  <c:v>Sæsonbeskæftigelse*</c:v>
                </c:pt>
                <c:pt idx="4">
                  <c:v>Uddannet arbejdskraft</c:v>
                </c:pt>
                <c:pt idx="5">
                  <c:v>Overnatninger</c:v>
                </c:pt>
                <c:pt idx="6">
                  <c:v>Sæson i overnatninger*</c:v>
                </c:pt>
                <c:pt idx="7">
                  <c:v>Turismeskabt beskæftigelse</c:v>
                </c:pt>
                <c:pt idx="8">
                  <c:v>Lokalt ejerskab af virksomheder</c:v>
                </c:pt>
                <c:pt idx="9">
                  <c:v>Arbejdsproduktivitet</c:v>
                </c:pt>
                <c:pt idx="10">
                  <c:v>Certificeringer</c:v>
                </c:pt>
              </c:strCache>
            </c:strRef>
          </c:cat>
          <c:val>
            <c:numRef>
              <c:f>'Data (Figur)'!$AA$4:$AA$14</c:f>
              <c:numCache>
                <c:formatCode>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6-076A-4995-BEBB-C7FA4FBC2FAA}"/>
            </c:ext>
          </c:extLst>
        </c:ser>
        <c:ser>
          <c:idx val="2"/>
          <c:order val="3"/>
          <c:tx>
            <c:strRef>
              <c:f>'Data (Figur)'!$AB$3</c:f>
              <c:strCache>
                <c:ptCount val="1"/>
                <c:pt idx="0">
                  <c:v>4. destination</c:v>
                </c:pt>
              </c:strCache>
            </c:strRef>
          </c:tx>
          <c:spPr>
            <a:solidFill>
              <a:srgbClr val="A8353A">
                <a:alpha val="70000"/>
              </a:srgbClr>
            </a:solidFill>
            <a:ln w="25400">
              <a:noFill/>
            </a:ln>
            <a:effectLst/>
          </c:spPr>
          <c:cat>
            <c:strRef>
              <c:f>'Data (Figur)'!$B$4:$B$14</c:f>
              <c:strCache>
                <c:ptCount val="11"/>
                <c:pt idx="0">
                  <c:v>Turismeintensitet*</c:v>
                </c:pt>
                <c:pt idx="1">
                  <c:v>Turismetæthed*</c:v>
                </c:pt>
                <c:pt idx="2">
                  <c:v>Inklusion af marginaliseret arbejdskraft</c:v>
                </c:pt>
                <c:pt idx="3">
                  <c:v>Sæsonbeskæftigelse*</c:v>
                </c:pt>
                <c:pt idx="4">
                  <c:v>Uddannet arbejdskraft</c:v>
                </c:pt>
                <c:pt idx="5">
                  <c:v>Overnatninger</c:v>
                </c:pt>
                <c:pt idx="6">
                  <c:v>Sæson i overnatninger*</c:v>
                </c:pt>
                <c:pt idx="7">
                  <c:v>Turismeskabt beskæftigelse</c:v>
                </c:pt>
                <c:pt idx="8">
                  <c:v>Lokalt ejerskab af virksomheder</c:v>
                </c:pt>
                <c:pt idx="9">
                  <c:v>Arbejdsproduktivitet</c:v>
                </c:pt>
                <c:pt idx="10">
                  <c:v>Certificeringer</c:v>
                </c:pt>
              </c:strCache>
            </c:strRef>
          </c:cat>
          <c:val>
            <c:numRef>
              <c:f>'Data (Figur)'!$AB$4:$AB$14</c:f>
              <c:numCache>
                <c:formatCode>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7-076A-4995-BEBB-C7FA4FBC2FAA}"/>
            </c:ext>
          </c:extLst>
        </c:ser>
        <c:ser>
          <c:idx val="4"/>
          <c:order val="4"/>
          <c:tx>
            <c:strRef>
              <c:f>'Data (Figur)'!$AC$3</c:f>
              <c:strCache>
                <c:ptCount val="1"/>
                <c:pt idx="0">
                  <c:v>5. destination</c:v>
                </c:pt>
              </c:strCache>
            </c:strRef>
          </c:tx>
          <c:spPr>
            <a:solidFill>
              <a:schemeClr val="accent4">
                <a:lumMod val="40000"/>
                <a:lumOff val="60000"/>
                <a:alpha val="70000"/>
              </a:schemeClr>
            </a:solidFill>
            <a:ln w="25400">
              <a:noFill/>
            </a:ln>
            <a:effectLst/>
          </c:spPr>
          <c:cat>
            <c:strRef>
              <c:f>'Data (Figur)'!$B$4:$B$14</c:f>
              <c:strCache>
                <c:ptCount val="11"/>
                <c:pt idx="0">
                  <c:v>Turismeintensitet*</c:v>
                </c:pt>
                <c:pt idx="1">
                  <c:v>Turismetæthed*</c:v>
                </c:pt>
                <c:pt idx="2">
                  <c:v>Inklusion af marginaliseret arbejdskraft</c:v>
                </c:pt>
                <c:pt idx="3">
                  <c:v>Sæsonbeskæftigelse*</c:v>
                </c:pt>
                <c:pt idx="4">
                  <c:v>Uddannet arbejdskraft</c:v>
                </c:pt>
                <c:pt idx="5">
                  <c:v>Overnatninger</c:v>
                </c:pt>
                <c:pt idx="6">
                  <c:v>Sæson i overnatninger*</c:v>
                </c:pt>
                <c:pt idx="7">
                  <c:v>Turismeskabt beskæftigelse</c:v>
                </c:pt>
                <c:pt idx="8">
                  <c:v>Lokalt ejerskab af virksomheder</c:v>
                </c:pt>
                <c:pt idx="9">
                  <c:v>Arbejdsproduktivitet</c:v>
                </c:pt>
                <c:pt idx="10">
                  <c:v>Certificeringer</c:v>
                </c:pt>
              </c:strCache>
            </c:strRef>
          </c:cat>
          <c:val>
            <c:numRef>
              <c:f>'Data (Figur)'!$AC$4:$AC$14</c:f>
              <c:numCache>
                <c:formatCode>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8-076A-4995-BEBB-C7FA4FBC2FAA}"/>
            </c:ext>
          </c:extLst>
        </c:ser>
        <c:ser>
          <c:idx val="5"/>
          <c:order val="5"/>
          <c:tx>
            <c:strRef>
              <c:f>'Data (Figur)'!$AD$3</c:f>
              <c:strCache>
                <c:ptCount val="1"/>
                <c:pt idx="0">
                  <c:v>6. destination</c:v>
                </c:pt>
              </c:strCache>
            </c:strRef>
          </c:tx>
          <c:spPr>
            <a:solidFill>
              <a:schemeClr val="bg1">
                <a:lumMod val="75000"/>
                <a:alpha val="70000"/>
              </a:schemeClr>
            </a:solidFill>
            <a:ln w="25400">
              <a:noFill/>
            </a:ln>
            <a:effectLst/>
          </c:spPr>
          <c:cat>
            <c:strRef>
              <c:f>'Data (Figur)'!$B$4:$B$14</c:f>
              <c:strCache>
                <c:ptCount val="11"/>
                <c:pt idx="0">
                  <c:v>Turismeintensitet*</c:v>
                </c:pt>
                <c:pt idx="1">
                  <c:v>Turismetæthed*</c:v>
                </c:pt>
                <c:pt idx="2">
                  <c:v>Inklusion af marginaliseret arbejdskraft</c:v>
                </c:pt>
                <c:pt idx="3">
                  <c:v>Sæsonbeskæftigelse*</c:v>
                </c:pt>
                <c:pt idx="4">
                  <c:v>Uddannet arbejdskraft</c:v>
                </c:pt>
                <c:pt idx="5">
                  <c:v>Overnatninger</c:v>
                </c:pt>
                <c:pt idx="6">
                  <c:v>Sæson i overnatninger*</c:v>
                </c:pt>
                <c:pt idx="7">
                  <c:v>Turismeskabt beskæftigelse</c:v>
                </c:pt>
                <c:pt idx="8">
                  <c:v>Lokalt ejerskab af virksomheder</c:v>
                </c:pt>
                <c:pt idx="9">
                  <c:v>Arbejdsproduktivitet</c:v>
                </c:pt>
                <c:pt idx="10">
                  <c:v>Certificeringer</c:v>
                </c:pt>
              </c:strCache>
            </c:strRef>
          </c:cat>
          <c:val>
            <c:numRef>
              <c:f>'Data (Figur)'!$AD$4:$AD$14</c:f>
              <c:numCache>
                <c:formatCode>0</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9-076A-4995-BEBB-C7FA4FBC2FAA}"/>
            </c:ext>
          </c:extLst>
        </c:ser>
        <c:dLbls>
          <c:showLegendKey val="0"/>
          <c:showVal val="0"/>
          <c:showCatName val="0"/>
          <c:showSerName val="0"/>
          <c:showPercent val="0"/>
          <c:showBubbleSize val="0"/>
        </c:dLbls>
        <c:axId val="1554628975"/>
        <c:axId val="1554623151"/>
      </c:radarChart>
      <c:catAx>
        <c:axId val="15546289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a-DK"/>
          </a:p>
        </c:txPr>
        <c:crossAx val="1554623151"/>
        <c:crosses val="autoZero"/>
        <c:auto val="1"/>
        <c:lblAlgn val="ctr"/>
        <c:lblOffset val="100"/>
        <c:noMultiLvlLbl val="0"/>
      </c:catAx>
      <c:valAx>
        <c:axId val="1554623151"/>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554628975"/>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07767366230806E-2"/>
          <c:y val="3.5129736102002471E-2"/>
          <c:w val="0.92279220585611921"/>
          <c:h val="0.86267466796489944"/>
        </c:manualLayout>
      </c:layout>
      <c:scatterChart>
        <c:scatterStyle val="lineMarker"/>
        <c:varyColors val="0"/>
        <c:ser>
          <c:idx val="0"/>
          <c:order val="0"/>
          <c:tx>
            <c:strRef>
              <c:f>'Data (Figur)'!$D$19</c:f>
              <c:strCache>
                <c:ptCount val="1"/>
                <c:pt idx="0">
                  <c:v>Wonderful Copenhagen</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(Figur)'!$D$20:$D$23</c:f>
              <c:numCache>
                <c:formatCode>0</c:formatCode>
                <c:ptCount val="4"/>
                <c:pt idx="0">
                  <c:v>57.17630448895612</c:v>
                </c:pt>
                <c:pt idx="1">
                  <c:v>45.887592414345036</c:v>
                </c:pt>
                <c:pt idx="2">
                  <c:v>100</c:v>
                </c:pt>
                <c:pt idx="3">
                  <c:v>67.687965634433723</c:v>
                </c:pt>
              </c:numCache>
            </c:numRef>
          </c:yVal>
          <c:smooth val="0"/>
          <c:extLst>
            <c:ext xmlns:c16="http://schemas.microsoft.com/office/drawing/2014/chart" uri="{C3380CC4-5D6E-409C-BE32-E72D297353CC}">
              <c16:uniqueId val="{00000000-B82B-4690-9CD8-690E3527CA27}"/>
            </c:ext>
          </c:extLst>
        </c:ser>
        <c:ser>
          <c:idx val="1"/>
          <c:order val="1"/>
          <c:tx>
            <c:strRef>
              <c:f>'Data (Figur)'!$E$19</c:f>
              <c:strCache>
                <c:ptCount val="1"/>
                <c:pt idx="0">
                  <c:v>Destination Bornholm</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(Figur)'!$E$20:$E$23</c:f>
              <c:numCache>
                <c:formatCode>0</c:formatCode>
                <c:ptCount val="4"/>
                <c:pt idx="0">
                  <c:v>58.06604080530353</c:v>
                </c:pt>
                <c:pt idx="1">
                  <c:v>62.260732296504059</c:v>
                </c:pt>
                <c:pt idx="2">
                  <c:v>34.5</c:v>
                </c:pt>
                <c:pt idx="3">
                  <c:v>51.608924367269196</c:v>
                </c:pt>
              </c:numCache>
            </c:numRef>
          </c:yVal>
          <c:smooth val="0"/>
          <c:extLst>
            <c:ext xmlns:c16="http://schemas.microsoft.com/office/drawing/2014/chart" uri="{C3380CC4-5D6E-409C-BE32-E72D297353CC}">
              <c16:uniqueId val="{00000001-B82B-4690-9CD8-690E3527CA27}"/>
            </c:ext>
          </c:extLst>
        </c:ser>
        <c:ser>
          <c:idx val="2"/>
          <c:order val="2"/>
          <c:tx>
            <c:strRef>
              <c:f>'Data (Figur)'!$F$19</c:f>
              <c:strCache>
                <c:ptCount val="1"/>
                <c:pt idx="0">
                  <c:v>VisitNordsjælland</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(Figur)'!$F$20:$F$23</c:f>
              <c:numCache>
                <c:formatCode>0</c:formatCode>
                <c:ptCount val="4"/>
                <c:pt idx="0">
                  <c:v>67.607294574328108</c:v>
                </c:pt>
                <c:pt idx="1">
                  <c:v>36.972086228623027</c:v>
                </c:pt>
                <c:pt idx="2">
                  <c:v>45.499999999999993</c:v>
                </c:pt>
                <c:pt idx="3">
                  <c:v>50.026460267650378</c:v>
                </c:pt>
              </c:numCache>
            </c:numRef>
          </c:yVal>
          <c:smooth val="0"/>
          <c:extLst>
            <c:ext xmlns:c16="http://schemas.microsoft.com/office/drawing/2014/chart" uri="{C3380CC4-5D6E-409C-BE32-E72D297353CC}">
              <c16:uniqueId val="{00000002-B82B-4690-9CD8-690E3527CA27}"/>
            </c:ext>
          </c:extLst>
        </c:ser>
        <c:ser>
          <c:idx val="3"/>
          <c:order val="3"/>
          <c:tx>
            <c:strRef>
              <c:f>'Data (Figur)'!$G$19</c:f>
              <c:strCache>
                <c:ptCount val="1"/>
                <c:pt idx="0">
                  <c:v>VisitFjordlandet</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(Figur)'!$G$20:$G$23</c:f>
              <c:numCache>
                <c:formatCode>0</c:formatCode>
                <c:ptCount val="4"/>
                <c:pt idx="0">
                  <c:v>69.276186611712347</c:v>
                </c:pt>
                <c:pt idx="1">
                  <c:v>44.466916112367791</c:v>
                </c:pt>
                <c:pt idx="2">
                  <c:v>68.25</c:v>
                </c:pt>
                <c:pt idx="3">
                  <c:v>60.664367574693379</c:v>
                </c:pt>
              </c:numCache>
            </c:numRef>
          </c:yVal>
          <c:smooth val="0"/>
          <c:extLst>
            <c:ext xmlns:c16="http://schemas.microsoft.com/office/drawing/2014/chart" uri="{C3380CC4-5D6E-409C-BE32-E72D297353CC}">
              <c16:uniqueId val="{00000003-B82B-4690-9CD8-690E3527CA27}"/>
            </c:ext>
          </c:extLst>
        </c:ser>
        <c:ser>
          <c:idx val="4"/>
          <c:order val="4"/>
          <c:tx>
            <c:strRef>
              <c:f>'Data (Figur)'!$H$19</c:f>
              <c:strCache>
                <c:ptCount val="1"/>
                <c:pt idx="0">
                  <c:v>Destination Sjælland</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(Figur)'!$H$20:$H$23</c:f>
              <c:numCache>
                <c:formatCode>0</c:formatCode>
                <c:ptCount val="4"/>
                <c:pt idx="0">
                  <c:v>63.915075049771346</c:v>
                </c:pt>
                <c:pt idx="1">
                  <c:v>36.105509451995999</c:v>
                </c:pt>
                <c:pt idx="2">
                  <c:v>59.5</c:v>
                </c:pt>
                <c:pt idx="3">
                  <c:v>53.173528167255789</c:v>
                </c:pt>
              </c:numCache>
            </c:numRef>
          </c:yVal>
          <c:smooth val="0"/>
          <c:extLst>
            <c:ext xmlns:c16="http://schemas.microsoft.com/office/drawing/2014/chart" uri="{C3380CC4-5D6E-409C-BE32-E72D297353CC}">
              <c16:uniqueId val="{00000004-B82B-4690-9CD8-690E3527CA27}"/>
            </c:ext>
          </c:extLst>
        </c:ser>
        <c:ser>
          <c:idx val="5"/>
          <c:order val="5"/>
          <c:tx>
            <c:strRef>
              <c:f>'Data (Figur)'!$I$19</c:f>
              <c:strCache>
                <c:ptCount val="1"/>
                <c:pt idx="0">
                  <c:v>Destination SydkystDanmark</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(Figur)'!$I$20:$I$23</c:f>
              <c:numCache>
                <c:formatCode>0</c:formatCode>
                <c:ptCount val="4"/>
                <c:pt idx="0">
                  <c:v>69.762579987962837</c:v>
                </c:pt>
                <c:pt idx="1">
                  <c:v>49.57526942000537</c:v>
                </c:pt>
                <c:pt idx="2">
                  <c:v>19.249999999999996</c:v>
                </c:pt>
                <c:pt idx="3">
                  <c:v>46.195949802656067</c:v>
                </c:pt>
              </c:numCache>
            </c:numRef>
          </c:yVal>
          <c:smooth val="0"/>
          <c:extLst>
            <c:ext xmlns:c16="http://schemas.microsoft.com/office/drawing/2014/chart" uri="{C3380CC4-5D6E-409C-BE32-E72D297353CC}">
              <c16:uniqueId val="{00000005-B82B-4690-9CD8-690E3527CA27}"/>
            </c:ext>
          </c:extLst>
        </c:ser>
        <c:ser>
          <c:idx val="6"/>
          <c:order val="6"/>
          <c:tx>
            <c:strRef>
              <c:f>'Data (Figur)'!$J$19</c:f>
              <c:strCache>
                <c:ptCount val="1"/>
                <c:pt idx="0">
                  <c:v>VisitLolland-Falster</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(Figur)'!$J$20:$J$23</c:f>
              <c:numCache>
                <c:formatCode>0</c:formatCode>
                <c:ptCount val="4"/>
                <c:pt idx="0">
                  <c:v>70.892120478521107</c:v>
                </c:pt>
                <c:pt idx="1">
                  <c:v>54.69988977417421</c:v>
                </c:pt>
                <c:pt idx="2">
                  <c:v>0</c:v>
                </c:pt>
                <c:pt idx="3">
                  <c:v>41.864003417565108</c:v>
                </c:pt>
              </c:numCache>
            </c:numRef>
          </c:yVal>
          <c:smooth val="0"/>
          <c:extLst>
            <c:ext xmlns:c16="http://schemas.microsoft.com/office/drawing/2014/chart" uri="{C3380CC4-5D6E-409C-BE32-E72D297353CC}">
              <c16:uniqueId val="{00000006-B82B-4690-9CD8-690E3527CA27}"/>
            </c:ext>
          </c:extLst>
        </c:ser>
        <c:ser>
          <c:idx val="7"/>
          <c:order val="7"/>
          <c:tx>
            <c:strRef>
              <c:f>'Data (Figur)'!$K$19</c:f>
              <c:strCache>
                <c:ptCount val="1"/>
                <c:pt idx="0">
                  <c:v>Destination Fyn</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(Figur)'!$K$20:$K$23</c:f>
              <c:numCache>
                <c:formatCode>0</c:formatCode>
                <c:ptCount val="4"/>
                <c:pt idx="0">
                  <c:v>68.95890615249094</c:v>
                </c:pt>
                <c:pt idx="1">
                  <c:v>33.387353666280511</c:v>
                </c:pt>
                <c:pt idx="2">
                  <c:v>61.249999999999993</c:v>
                </c:pt>
                <c:pt idx="3">
                  <c:v>54.532086606257145</c:v>
                </c:pt>
              </c:numCache>
            </c:numRef>
          </c:yVal>
          <c:smooth val="0"/>
          <c:extLst>
            <c:ext xmlns:c16="http://schemas.microsoft.com/office/drawing/2014/chart" uri="{C3380CC4-5D6E-409C-BE32-E72D297353CC}">
              <c16:uniqueId val="{00000007-B82B-4690-9CD8-690E3527CA27}"/>
            </c:ext>
          </c:extLst>
        </c:ser>
        <c:ser>
          <c:idx val="8"/>
          <c:order val="8"/>
          <c:tx>
            <c:strRef>
              <c:f>'Data (Figur)'!$L$19</c:f>
              <c:strCache>
                <c:ptCount val="1"/>
                <c:pt idx="0">
                  <c:v>Destination Sønderjylland</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(Figur)'!$L$20:$L$23</c:f>
              <c:numCache>
                <c:formatCode>0</c:formatCode>
                <c:ptCount val="4"/>
                <c:pt idx="0">
                  <c:v>70.598141807345314</c:v>
                </c:pt>
                <c:pt idx="1">
                  <c:v>44.457319997618626</c:v>
                </c:pt>
                <c:pt idx="2">
                  <c:v>9.2499999999999982</c:v>
                </c:pt>
                <c:pt idx="3">
                  <c:v>41.43515393498798</c:v>
                </c:pt>
              </c:numCache>
            </c:numRef>
          </c:yVal>
          <c:smooth val="0"/>
          <c:extLst>
            <c:ext xmlns:c16="http://schemas.microsoft.com/office/drawing/2014/chart" uri="{C3380CC4-5D6E-409C-BE32-E72D297353CC}">
              <c16:uniqueId val="{00000008-B82B-4690-9CD8-690E3527CA27}"/>
            </c:ext>
          </c:extLst>
        </c:ser>
        <c:ser>
          <c:idx val="9"/>
          <c:order val="9"/>
          <c:tx>
            <c:strRef>
              <c:f>'Data (Figur)'!$M$19</c:f>
              <c:strCache>
                <c:ptCount val="1"/>
                <c:pt idx="0">
                  <c:v>Destination Vadehavskysten</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(Figur)'!$M$20:$M$23</c:f>
              <c:numCache>
                <c:formatCode>0</c:formatCode>
                <c:ptCount val="4"/>
                <c:pt idx="0">
                  <c:v>73.630199678206111</c:v>
                </c:pt>
                <c:pt idx="1">
                  <c:v>24.079912484332358</c:v>
                </c:pt>
                <c:pt idx="2">
                  <c:v>31.25</c:v>
                </c:pt>
                <c:pt idx="3">
                  <c:v>42.986704054179484</c:v>
                </c:pt>
              </c:numCache>
            </c:numRef>
          </c:yVal>
          <c:smooth val="0"/>
          <c:extLst>
            <c:ext xmlns:c16="http://schemas.microsoft.com/office/drawing/2014/chart" uri="{C3380CC4-5D6E-409C-BE32-E72D297353CC}">
              <c16:uniqueId val="{00000009-B82B-4690-9CD8-690E3527CA27}"/>
            </c:ext>
          </c:extLst>
        </c:ser>
        <c:ser>
          <c:idx val="10"/>
          <c:order val="10"/>
          <c:tx>
            <c:strRef>
              <c:f>'Data (Figur)'!$N$19</c:f>
              <c:strCache>
                <c:ptCount val="1"/>
                <c:pt idx="0">
                  <c:v>Destination Trekantsområde</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(Figur)'!$N$20:$N$23</c:f>
              <c:numCache>
                <c:formatCode>0</c:formatCode>
                <c:ptCount val="4"/>
                <c:pt idx="0">
                  <c:v>59.012733318933364</c:v>
                </c:pt>
                <c:pt idx="1">
                  <c:v>40.48925885392903</c:v>
                </c:pt>
                <c:pt idx="2">
                  <c:v>72.499999999999986</c:v>
                </c:pt>
                <c:pt idx="3">
                  <c:v>57.333997390954131</c:v>
                </c:pt>
              </c:numCache>
            </c:numRef>
          </c:yVal>
          <c:smooth val="0"/>
          <c:extLst>
            <c:ext xmlns:c16="http://schemas.microsoft.com/office/drawing/2014/chart" uri="{C3380CC4-5D6E-409C-BE32-E72D297353CC}">
              <c16:uniqueId val="{0000000A-B82B-4690-9CD8-690E3527CA27}"/>
            </c:ext>
          </c:extLst>
        </c:ser>
        <c:ser>
          <c:idx val="11"/>
          <c:order val="11"/>
          <c:tx>
            <c:strRef>
              <c:f>'Data (Figur)'!$O$19</c:f>
              <c:strCache>
                <c:ptCount val="1"/>
                <c:pt idx="0">
                  <c:v>Destination Vesterhavet</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(Figur)'!$O$20:$O$23</c:f>
              <c:numCache>
                <c:formatCode>0</c:formatCode>
                <c:ptCount val="4"/>
                <c:pt idx="0">
                  <c:v>47.45452820393082</c:v>
                </c:pt>
                <c:pt idx="1">
                  <c:v>43.437210027379543</c:v>
                </c:pt>
                <c:pt idx="2">
                  <c:v>16.75</c:v>
                </c:pt>
                <c:pt idx="3">
                  <c:v>35.880579410436788</c:v>
                </c:pt>
              </c:numCache>
            </c:numRef>
          </c:yVal>
          <c:smooth val="0"/>
          <c:extLst>
            <c:ext xmlns:c16="http://schemas.microsoft.com/office/drawing/2014/chart" uri="{C3380CC4-5D6E-409C-BE32-E72D297353CC}">
              <c16:uniqueId val="{0000000B-B82B-4690-9CD8-690E3527CA27}"/>
            </c:ext>
          </c:extLst>
        </c:ser>
        <c:ser>
          <c:idx val="12"/>
          <c:order val="12"/>
          <c:tx>
            <c:strRef>
              <c:f>'Data (Figur)'!$P$19</c:f>
              <c:strCache>
                <c:ptCount val="1"/>
                <c:pt idx="0">
                  <c:v>VisitHerning</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(Figur)'!$P$20:$P$23</c:f>
              <c:numCache>
                <c:formatCode>0</c:formatCode>
                <c:ptCount val="4"/>
                <c:pt idx="0">
                  <c:v>69.339232742301462</c:v>
                </c:pt>
                <c:pt idx="1">
                  <c:v>32.81582730138242</c:v>
                </c:pt>
                <c:pt idx="2">
                  <c:v>16.75</c:v>
                </c:pt>
                <c:pt idx="3">
                  <c:v>39.635020014561292</c:v>
                </c:pt>
              </c:numCache>
            </c:numRef>
          </c:yVal>
          <c:smooth val="0"/>
          <c:extLst>
            <c:ext xmlns:c16="http://schemas.microsoft.com/office/drawing/2014/chart" uri="{C3380CC4-5D6E-409C-BE32-E72D297353CC}">
              <c16:uniqueId val="{0000000C-B82B-4690-9CD8-690E3527CA27}"/>
            </c:ext>
          </c:extLst>
        </c:ser>
        <c:ser>
          <c:idx val="13"/>
          <c:order val="13"/>
          <c:tx>
            <c:strRef>
              <c:f>'Data (Figur)'!$Q$19</c:f>
              <c:strCache>
                <c:ptCount val="1"/>
                <c:pt idx="0">
                  <c:v>Destination Kystlandet</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(Figur)'!$Q$20:$Q$23</c:f>
              <c:numCache>
                <c:formatCode>0</c:formatCode>
                <c:ptCount val="4"/>
                <c:pt idx="0">
                  <c:v>66.83176049611977</c:v>
                </c:pt>
                <c:pt idx="1">
                  <c:v>33.0211199011069</c:v>
                </c:pt>
                <c:pt idx="2">
                  <c:v>20.75</c:v>
                </c:pt>
                <c:pt idx="3">
                  <c:v>40.200960132408888</c:v>
                </c:pt>
              </c:numCache>
            </c:numRef>
          </c:yVal>
          <c:smooth val="0"/>
          <c:extLst>
            <c:ext xmlns:c16="http://schemas.microsoft.com/office/drawing/2014/chart" uri="{C3380CC4-5D6E-409C-BE32-E72D297353CC}">
              <c16:uniqueId val="{0000000D-B82B-4690-9CD8-690E3527CA27}"/>
            </c:ext>
          </c:extLst>
        </c:ser>
        <c:ser>
          <c:idx val="14"/>
          <c:order val="14"/>
          <c:tx>
            <c:strRef>
              <c:f>'Data (Figur)'!$R$19</c:f>
              <c:strCache>
                <c:ptCount val="1"/>
                <c:pt idx="0">
                  <c:v>VisitAarhus</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(Figur)'!$R$20:$R$23</c:f>
              <c:numCache>
                <c:formatCode>0</c:formatCode>
                <c:ptCount val="4"/>
                <c:pt idx="0">
                  <c:v>72.506089471066275</c:v>
                </c:pt>
                <c:pt idx="1">
                  <c:v>35.954824423489129</c:v>
                </c:pt>
                <c:pt idx="2">
                  <c:v>54.999999999999993</c:v>
                </c:pt>
                <c:pt idx="3">
                  <c:v>54.486971298185132</c:v>
                </c:pt>
              </c:numCache>
            </c:numRef>
          </c:yVal>
          <c:smooth val="0"/>
          <c:extLst>
            <c:ext xmlns:c16="http://schemas.microsoft.com/office/drawing/2014/chart" uri="{C3380CC4-5D6E-409C-BE32-E72D297353CC}">
              <c16:uniqueId val="{0000000E-B82B-4690-9CD8-690E3527CA27}"/>
            </c:ext>
          </c:extLst>
        </c:ser>
        <c:ser>
          <c:idx val="15"/>
          <c:order val="15"/>
          <c:tx>
            <c:strRef>
              <c:f>'Data (Figur)'!$S$19</c:f>
              <c:strCache>
                <c:ptCount val="1"/>
                <c:pt idx="0">
                  <c:v>Destination Limfjorden</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(Figur)'!$S$20:$S$23</c:f>
              <c:numCache>
                <c:formatCode>0</c:formatCode>
                <c:ptCount val="4"/>
                <c:pt idx="0">
                  <c:v>72.552249629602954</c:v>
                </c:pt>
                <c:pt idx="1">
                  <c:v>51.548710871597656</c:v>
                </c:pt>
                <c:pt idx="2">
                  <c:v>0</c:v>
                </c:pt>
                <c:pt idx="3">
                  <c:v>41.366986833733534</c:v>
                </c:pt>
              </c:numCache>
            </c:numRef>
          </c:yVal>
          <c:smooth val="0"/>
          <c:extLst>
            <c:ext xmlns:c16="http://schemas.microsoft.com/office/drawing/2014/chart" uri="{C3380CC4-5D6E-409C-BE32-E72D297353CC}">
              <c16:uniqueId val="{0000000F-B82B-4690-9CD8-690E3527CA27}"/>
            </c:ext>
          </c:extLst>
        </c:ser>
        <c:ser>
          <c:idx val="16"/>
          <c:order val="16"/>
          <c:tx>
            <c:strRef>
              <c:f>'Data (Figur)'!$T$19</c:f>
              <c:strCache>
                <c:ptCount val="1"/>
                <c:pt idx="0">
                  <c:v>Destination Nordvestkysten</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(Figur)'!$T$20:$T$23</c:f>
              <c:numCache>
                <c:formatCode>0</c:formatCode>
                <c:ptCount val="4"/>
                <c:pt idx="0">
                  <c:v>57.083665992094566</c:v>
                </c:pt>
                <c:pt idx="1">
                  <c:v>44.612977455176541</c:v>
                </c:pt>
                <c:pt idx="2">
                  <c:v>0</c:v>
                </c:pt>
                <c:pt idx="3">
                  <c:v>33.898881149090364</c:v>
                </c:pt>
              </c:numCache>
            </c:numRef>
          </c:yVal>
          <c:smooth val="0"/>
          <c:extLst>
            <c:ext xmlns:c16="http://schemas.microsoft.com/office/drawing/2014/chart" uri="{C3380CC4-5D6E-409C-BE32-E72D297353CC}">
              <c16:uniqueId val="{00000010-B82B-4690-9CD8-690E3527CA27}"/>
            </c:ext>
          </c:extLst>
        </c:ser>
        <c:ser>
          <c:idx val="17"/>
          <c:order val="17"/>
          <c:tx>
            <c:strRef>
              <c:f>'Data (Figur)'!$U$19</c:f>
              <c:strCache>
                <c:ptCount val="1"/>
                <c:pt idx="0">
                  <c:v>Destination Himmerland</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(Figur)'!$U$20:$U$23</c:f>
              <c:numCache>
                <c:formatCode>0</c:formatCode>
                <c:ptCount val="4"/>
                <c:pt idx="0">
                  <c:v>61.091781345854926</c:v>
                </c:pt>
                <c:pt idx="1">
                  <c:v>46.784937098580663</c:v>
                </c:pt>
                <c:pt idx="2">
                  <c:v>41.75</c:v>
                </c:pt>
                <c:pt idx="3">
                  <c:v>49.875572814811868</c:v>
                </c:pt>
              </c:numCache>
            </c:numRef>
          </c:yVal>
          <c:smooth val="0"/>
          <c:extLst>
            <c:ext xmlns:c16="http://schemas.microsoft.com/office/drawing/2014/chart" uri="{C3380CC4-5D6E-409C-BE32-E72D297353CC}">
              <c16:uniqueId val="{00000011-B82B-4690-9CD8-690E3527CA27}"/>
            </c:ext>
          </c:extLst>
        </c:ser>
        <c:ser>
          <c:idx val="18"/>
          <c:order val="18"/>
          <c:tx>
            <c:strRef>
              <c:f>'Data (Figur)'!$V$19</c:f>
              <c:strCache>
                <c:ptCount val="1"/>
                <c:pt idx="0">
                  <c:v>Destination Nord</c:v>
                </c:pt>
              </c:strCache>
            </c:strRef>
          </c:tx>
          <c:spPr>
            <a:ln w="25400" cap="rnd">
              <a:noFill/>
              <a:round/>
            </a:ln>
            <a:effectLst/>
          </c:spPr>
          <c:marker>
            <c:symbol val="circle"/>
            <c:size val="5"/>
            <c:spPr>
              <a:solidFill>
                <a:schemeClr val="tx1"/>
              </a:solidFill>
              <a:ln w="9525">
                <a:solidFill>
                  <a:schemeClr val="tx1"/>
                </a:solidFill>
              </a:ln>
              <a:effectLst/>
            </c:spPr>
          </c:marker>
          <c:xVal>
            <c:strRef>
              <c:f>'Data (Figur)'!$A$20:$A$23</c:f>
              <c:strCache>
                <c:ptCount val="4"/>
                <c:pt idx="0">
                  <c:v>Social</c:v>
                </c:pt>
                <c:pt idx="1">
                  <c:v>Økonomi</c:v>
                </c:pt>
                <c:pt idx="2">
                  <c:v>Miljø</c:v>
                </c:pt>
                <c:pt idx="3">
                  <c:v>Samlet score</c:v>
                </c:pt>
              </c:strCache>
            </c:strRef>
          </c:xVal>
          <c:yVal>
            <c:numRef>
              <c:f>'Data (Figur)'!$V$20:$V$23</c:f>
              <c:numCache>
                <c:formatCode>0</c:formatCode>
                <c:ptCount val="4"/>
                <c:pt idx="0">
                  <c:v>71.849387561433929</c:v>
                </c:pt>
                <c:pt idx="1">
                  <c:v>34.104143562175445</c:v>
                </c:pt>
                <c:pt idx="2">
                  <c:v>22.749999999999996</c:v>
                </c:pt>
                <c:pt idx="3">
                  <c:v>42.90117704120312</c:v>
                </c:pt>
              </c:numCache>
            </c:numRef>
          </c:yVal>
          <c:smooth val="0"/>
          <c:extLst>
            <c:ext xmlns:c16="http://schemas.microsoft.com/office/drawing/2014/chart" uri="{C3380CC4-5D6E-409C-BE32-E72D297353CC}">
              <c16:uniqueId val="{00000012-B82B-4690-9CD8-690E3527CA27}"/>
            </c:ext>
          </c:extLst>
        </c:ser>
        <c:ser>
          <c:idx val="19"/>
          <c:order val="19"/>
          <c:tx>
            <c:strRef>
              <c:f>'Data (Figur)'!$Y$19</c:f>
              <c:strCache>
                <c:ptCount val="1"/>
                <c:pt idx="0">
                  <c:v>1. destination</c:v>
                </c:pt>
              </c:strCache>
            </c:strRef>
          </c:tx>
          <c:spPr>
            <a:ln w="25400" cap="rnd">
              <a:noFill/>
              <a:round/>
            </a:ln>
            <a:effectLst/>
          </c:spPr>
          <c:marker>
            <c:symbol val="circle"/>
            <c:size val="5"/>
            <c:spPr>
              <a:solidFill>
                <a:srgbClr val="668BA5"/>
              </a:solidFill>
              <a:ln w="76200">
                <a:solidFill>
                  <a:srgbClr val="668BA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'Data (Figur)'!$A$20:$A$23</c:f>
              <c:strCache>
                <c:ptCount val="4"/>
                <c:pt idx="0">
                  <c:v>Social</c:v>
                </c:pt>
                <c:pt idx="1">
                  <c:v>Økonomi</c:v>
                </c:pt>
                <c:pt idx="2">
                  <c:v>Miljø</c:v>
                </c:pt>
                <c:pt idx="3">
                  <c:v>Samlet score</c:v>
                </c:pt>
              </c:strCache>
            </c:strRef>
          </c:xVal>
          <c:yVal>
            <c:numRef>
              <c:f>'Data (Figur)'!$Y$20:$Y$23</c:f>
              <c:numCache>
                <c:formatCode>0</c:formatCode>
                <c:ptCount val="4"/>
                <c:pt idx="0">
                  <c:v>58.06604080530353</c:v>
                </c:pt>
                <c:pt idx="1">
                  <c:v>62.260732296504059</c:v>
                </c:pt>
                <c:pt idx="2">
                  <c:v>34.5</c:v>
                </c:pt>
                <c:pt idx="3">
                  <c:v>51.608924367269196</c:v>
                </c:pt>
              </c:numCache>
            </c:numRef>
          </c:yVal>
          <c:smooth val="0"/>
          <c:extLst>
            <c:ext xmlns:c16="http://schemas.microsoft.com/office/drawing/2014/chart" uri="{C3380CC4-5D6E-409C-BE32-E72D297353CC}">
              <c16:uniqueId val="{00000013-B82B-4690-9CD8-690E3527CA27}"/>
            </c:ext>
          </c:extLst>
        </c:ser>
        <c:ser>
          <c:idx val="20"/>
          <c:order val="20"/>
          <c:tx>
            <c:strRef>
              <c:f>'Data (Figur)'!$Z$19</c:f>
              <c:strCache>
                <c:ptCount val="1"/>
                <c:pt idx="0">
                  <c:v>2. destination</c:v>
                </c:pt>
              </c:strCache>
            </c:strRef>
          </c:tx>
          <c:spPr>
            <a:ln w="25400" cap="rnd">
              <a:noFill/>
              <a:round/>
            </a:ln>
            <a:effectLst/>
          </c:spPr>
          <c:marker>
            <c:symbol val="circle"/>
            <c:size val="5"/>
            <c:spPr>
              <a:solidFill>
                <a:srgbClr val="F7941D"/>
              </a:solidFill>
              <a:ln w="76200">
                <a:solidFill>
                  <a:srgbClr val="F7941D"/>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'Data (Figur)'!$A$20:$A$23</c:f>
              <c:strCache>
                <c:ptCount val="4"/>
                <c:pt idx="0">
                  <c:v>Social</c:v>
                </c:pt>
                <c:pt idx="1">
                  <c:v>Økonomi</c:v>
                </c:pt>
                <c:pt idx="2">
                  <c:v>Miljø</c:v>
                </c:pt>
                <c:pt idx="3">
                  <c:v>Samlet score</c:v>
                </c:pt>
              </c:strCache>
            </c:strRef>
          </c:xVal>
          <c:yVal>
            <c:numRef>
              <c:f>'Data (Figur)'!$Z$20:$Z$23</c:f>
              <c:numCache>
                <c:formatCode>0</c:formatCode>
                <c:ptCount val="4"/>
                <c:pt idx="0">
                  <c:v>67.607294574328108</c:v>
                </c:pt>
                <c:pt idx="1">
                  <c:v>36.972086228623027</c:v>
                </c:pt>
                <c:pt idx="2">
                  <c:v>45.499999999999993</c:v>
                </c:pt>
                <c:pt idx="3">
                  <c:v>50.026460267650378</c:v>
                </c:pt>
              </c:numCache>
            </c:numRef>
          </c:yVal>
          <c:smooth val="0"/>
          <c:extLst>
            <c:ext xmlns:c16="http://schemas.microsoft.com/office/drawing/2014/chart" uri="{C3380CC4-5D6E-409C-BE32-E72D297353CC}">
              <c16:uniqueId val="{00000001-ED2A-4E02-B961-B5EB0225616E}"/>
            </c:ext>
          </c:extLst>
        </c:ser>
        <c:ser>
          <c:idx val="21"/>
          <c:order val="21"/>
          <c:tx>
            <c:strRef>
              <c:f>'Data (Figur)'!$AA$19</c:f>
              <c:strCache>
                <c:ptCount val="1"/>
                <c:pt idx="0">
                  <c:v>3. destination</c:v>
                </c:pt>
              </c:strCache>
            </c:strRef>
          </c:tx>
          <c:spPr>
            <a:ln w="25400" cap="rnd">
              <a:noFill/>
              <a:round/>
            </a:ln>
            <a:effectLst/>
          </c:spPr>
          <c:marker>
            <c:symbol val="circle"/>
            <c:size val="5"/>
            <c:spPr>
              <a:solidFill>
                <a:srgbClr val="899065"/>
              </a:solidFill>
              <a:ln w="76200">
                <a:solidFill>
                  <a:srgbClr val="89906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'Data (Figur)'!$A$20:$A$23</c:f>
              <c:strCache>
                <c:ptCount val="4"/>
                <c:pt idx="0">
                  <c:v>Social</c:v>
                </c:pt>
                <c:pt idx="1">
                  <c:v>Økonomi</c:v>
                </c:pt>
                <c:pt idx="2">
                  <c:v>Miljø</c:v>
                </c:pt>
                <c:pt idx="3">
                  <c:v>Samlet score</c:v>
                </c:pt>
              </c:strCache>
            </c:strRef>
          </c:xVal>
          <c:yVal>
            <c:numRef>
              <c:f>'Data (Figur)'!$AA$20:$AA$23</c:f>
              <c:numCache>
                <c:formatCode>0</c:formatCode>
                <c:ptCount val="4"/>
                <c:pt idx="0">
                  <c:v>#N/A</c:v>
                </c:pt>
                <c:pt idx="1">
                  <c:v>#N/A</c:v>
                </c:pt>
                <c:pt idx="2">
                  <c:v>#N/A</c:v>
                </c:pt>
                <c:pt idx="3">
                  <c:v>#N/A</c:v>
                </c:pt>
              </c:numCache>
            </c:numRef>
          </c:yVal>
          <c:smooth val="0"/>
          <c:extLst>
            <c:ext xmlns:c16="http://schemas.microsoft.com/office/drawing/2014/chart" uri="{C3380CC4-5D6E-409C-BE32-E72D297353CC}">
              <c16:uniqueId val="{00000001-EF60-4436-AFD6-B4F7461CA07E}"/>
            </c:ext>
          </c:extLst>
        </c:ser>
        <c:ser>
          <c:idx val="22"/>
          <c:order val="22"/>
          <c:tx>
            <c:strRef>
              <c:f>'Data (Figur)'!$AB$19</c:f>
              <c:strCache>
                <c:ptCount val="1"/>
                <c:pt idx="0">
                  <c:v>4. destination</c:v>
                </c:pt>
              </c:strCache>
            </c:strRef>
          </c:tx>
          <c:spPr>
            <a:ln w="25400" cap="rnd">
              <a:noFill/>
              <a:round/>
            </a:ln>
            <a:effectLst/>
          </c:spPr>
          <c:marker>
            <c:symbol val="circle"/>
            <c:size val="5"/>
            <c:spPr>
              <a:solidFill>
                <a:srgbClr val="A8353A"/>
              </a:solidFill>
              <a:ln w="76200">
                <a:solidFill>
                  <a:srgbClr val="A8353A"/>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'Data (Figur)'!$A$20:$A$23</c:f>
              <c:strCache>
                <c:ptCount val="4"/>
                <c:pt idx="0">
                  <c:v>Social</c:v>
                </c:pt>
                <c:pt idx="1">
                  <c:v>Økonomi</c:v>
                </c:pt>
                <c:pt idx="2">
                  <c:v>Miljø</c:v>
                </c:pt>
                <c:pt idx="3">
                  <c:v>Samlet score</c:v>
                </c:pt>
              </c:strCache>
            </c:strRef>
          </c:xVal>
          <c:yVal>
            <c:numRef>
              <c:f>'Data (Figur)'!$AB$20:$AB$23</c:f>
              <c:numCache>
                <c:formatCode>0</c:formatCode>
                <c:ptCount val="4"/>
                <c:pt idx="0">
                  <c:v>#N/A</c:v>
                </c:pt>
                <c:pt idx="1">
                  <c:v>#N/A</c:v>
                </c:pt>
                <c:pt idx="2">
                  <c:v>#N/A</c:v>
                </c:pt>
                <c:pt idx="3">
                  <c:v>#N/A</c:v>
                </c:pt>
              </c:numCache>
            </c:numRef>
          </c:yVal>
          <c:smooth val="0"/>
          <c:extLst>
            <c:ext xmlns:c16="http://schemas.microsoft.com/office/drawing/2014/chart" uri="{C3380CC4-5D6E-409C-BE32-E72D297353CC}">
              <c16:uniqueId val="{00000002-EF60-4436-AFD6-B4F7461CA07E}"/>
            </c:ext>
          </c:extLst>
        </c:ser>
        <c:ser>
          <c:idx val="23"/>
          <c:order val="23"/>
          <c:tx>
            <c:strRef>
              <c:f>'Data (Figur)'!$AC$19</c:f>
              <c:strCache>
                <c:ptCount val="1"/>
                <c:pt idx="0">
                  <c:v>5. destination</c:v>
                </c:pt>
              </c:strCache>
            </c:strRef>
          </c:tx>
          <c:spPr>
            <a:ln w="25400" cap="rnd">
              <a:noFill/>
              <a:round/>
            </a:ln>
            <a:effectLst/>
          </c:spPr>
          <c:marker>
            <c:symbol val="circle"/>
            <c:size val="5"/>
            <c:spPr>
              <a:solidFill>
                <a:schemeClr val="accent4">
                  <a:lumMod val="40000"/>
                  <a:lumOff val="60000"/>
                </a:schemeClr>
              </a:solidFill>
              <a:ln w="76200">
                <a:solidFill>
                  <a:schemeClr val="accent4">
                    <a:lumMod val="40000"/>
                    <a:lumOff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'Data (Figur)'!$A$20:$A$23</c:f>
              <c:strCache>
                <c:ptCount val="4"/>
                <c:pt idx="0">
                  <c:v>Social</c:v>
                </c:pt>
                <c:pt idx="1">
                  <c:v>Økonomi</c:v>
                </c:pt>
                <c:pt idx="2">
                  <c:v>Miljø</c:v>
                </c:pt>
                <c:pt idx="3">
                  <c:v>Samlet score</c:v>
                </c:pt>
              </c:strCache>
            </c:strRef>
          </c:xVal>
          <c:yVal>
            <c:numRef>
              <c:f>'Data (Figur)'!$AC$20:$AC$23</c:f>
              <c:numCache>
                <c:formatCode>0</c:formatCode>
                <c:ptCount val="4"/>
                <c:pt idx="0">
                  <c:v>#N/A</c:v>
                </c:pt>
                <c:pt idx="1">
                  <c:v>#N/A</c:v>
                </c:pt>
                <c:pt idx="2">
                  <c:v>#N/A</c:v>
                </c:pt>
                <c:pt idx="3">
                  <c:v>#N/A</c:v>
                </c:pt>
              </c:numCache>
            </c:numRef>
          </c:yVal>
          <c:smooth val="0"/>
          <c:extLst>
            <c:ext xmlns:c16="http://schemas.microsoft.com/office/drawing/2014/chart" uri="{C3380CC4-5D6E-409C-BE32-E72D297353CC}">
              <c16:uniqueId val="{00000003-EF60-4436-AFD6-B4F7461CA07E}"/>
            </c:ext>
          </c:extLst>
        </c:ser>
        <c:ser>
          <c:idx val="24"/>
          <c:order val="24"/>
          <c:tx>
            <c:strRef>
              <c:f>'Data (Figur)'!$AD$19</c:f>
              <c:strCache>
                <c:ptCount val="1"/>
                <c:pt idx="0">
                  <c:v>6. destination</c:v>
                </c:pt>
              </c:strCache>
            </c:strRef>
          </c:tx>
          <c:spPr>
            <a:ln w="25400" cap="rnd">
              <a:noFill/>
              <a:round/>
            </a:ln>
            <a:effectLst/>
          </c:spPr>
          <c:marker>
            <c:symbol val="circle"/>
            <c:size val="5"/>
            <c:spPr>
              <a:solidFill>
                <a:schemeClr val="bg1">
                  <a:lumMod val="75000"/>
                </a:schemeClr>
              </a:solidFill>
              <a:ln w="76200">
                <a:solidFill>
                  <a:schemeClr val="bg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a-DK"/>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'Data (Figur)'!$A$20:$A$23</c:f>
              <c:strCache>
                <c:ptCount val="4"/>
                <c:pt idx="0">
                  <c:v>Social</c:v>
                </c:pt>
                <c:pt idx="1">
                  <c:v>Økonomi</c:v>
                </c:pt>
                <c:pt idx="2">
                  <c:v>Miljø</c:v>
                </c:pt>
                <c:pt idx="3">
                  <c:v>Samlet score</c:v>
                </c:pt>
              </c:strCache>
            </c:strRef>
          </c:xVal>
          <c:yVal>
            <c:numRef>
              <c:f>'Data (Figur)'!$AD$20:$AD$23</c:f>
              <c:numCache>
                <c:formatCode>0</c:formatCode>
                <c:ptCount val="4"/>
                <c:pt idx="0">
                  <c:v>#N/A</c:v>
                </c:pt>
                <c:pt idx="1">
                  <c:v>#N/A</c:v>
                </c:pt>
                <c:pt idx="2">
                  <c:v>#N/A</c:v>
                </c:pt>
                <c:pt idx="3">
                  <c:v>#N/A</c:v>
                </c:pt>
              </c:numCache>
            </c:numRef>
          </c:yVal>
          <c:smooth val="0"/>
          <c:extLst>
            <c:ext xmlns:c16="http://schemas.microsoft.com/office/drawing/2014/chart" uri="{C3380CC4-5D6E-409C-BE32-E72D297353CC}">
              <c16:uniqueId val="{00000004-EF60-4436-AFD6-B4F7461CA07E}"/>
            </c:ext>
          </c:extLst>
        </c:ser>
        <c:dLbls>
          <c:showLegendKey val="0"/>
          <c:showVal val="0"/>
          <c:showCatName val="0"/>
          <c:showSerName val="0"/>
          <c:showPercent val="0"/>
          <c:showBubbleSize val="0"/>
        </c:dLbls>
        <c:axId val="224986608"/>
        <c:axId val="224987440"/>
      </c:scatterChart>
      <c:valAx>
        <c:axId val="224986608"/>
        <c:scaling>
          <c:orientation val="minMax"/>
          <c:max val="5"/>
        </c:scaling>
        <c:delete val="1"/>
        <c:axPos val="b"/>
        <c:majorGridlines>
          <c:spPr>
            <a:ln w="9525" cap="flat" cmpd="sng" algn="ctr">
              <a:solidFill>
                <a:schemeClr val="tx1">
                  <a:lumMod val="15000"/>
                  <a:lumOff val="85000"/>
                </a:schemeClr>
              </a:solidFill>
              <a:round/>
            </a:ln>
            <a:effectLst/>
          </c:spPr>
        </c:majorGridlines>
        <c:majorTickMark val="none"/>
        <c:minorTickMark val="none"/>
        <c:tickLblPos val="low"/>
        <c:crossAx val="224987440"/>
        <c:crosses val="autoZero"/>
        <c:crossBetween val="midCat"/>
        <c:majorUnit val="1"/>
      </c:valAx>
      <c:valAx>
        <c:axId val="224987440"/>
        <c:scaling>
          <c:orientation val="minMax"/>
          <c:max val="100"/>
          <c:min val="0"/>
        </c:scaling>
        <c:delete val="0"/>
        <c:axPos val="l"/>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24986608"/>
        <c:crosses val="autoZero"/>
        <c:crossBetween val="midCat"/>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14004</xdr:rowOff>
    </xdr:from>
    <xdr:ext cx="7896225" cy="4262721"/>
    <mc:AlternateContent xmlns:mc="http://schemas.openxmlformats.org/markup-compatibility/2006" xmlns:a14="http://schemas.microsoft.com/office/drawing/2010/main">
      <mc:Choice Requires="a14">
        <xdr:sp macro="" textlink="">
          <xdr:nvSpPr>
            <xdr:cNvPr id="4" name="Tekstfelt 3">
              <a:extLst>
                <a:ext uri="{FF2B5EF4-FFF2-40B4-BE49-F238E27FC236}">
                  <a16:creationId xmlns:a16="http://schemas.microsoft.com/office/drawing/2014/main" id="{9975412E-60C9-4EDB-BD1C-86CD7944C49F}"/>
                </a:ext>
              </a:extLst>
            </xdr:cNvPr>
            <xdr:cNvSpPr txBox="1"/>
          </xdr:nvSpPr>
          <xdr:spPr>
            <a:xfrm>
              <a:off x="0" y="6443379"/>
              <a:ext cx="7896225" cy="42627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200" b="1" i="0">
                  <a:solidFill>
                    <a:schemeClr val="tx1"/>
                  </a:solidFill>
                  <a:effectLst/>
                  <a:latin typeface="+mn-lt"/>
                  <a:ea typeface="+mn-ea"/>
                  <a:cs typeface="+mn-cs"/>
                </a:rPr>
                <a:t>Beskrivelse af figuren:</a:t>
              </a:r>
            </a:p>
            <a:p>
              <a:endParaRPr lang="da-DK" sz="1100" b="0" i="0">
                <a:solidFill>
                  <a:schemeClr val="tx1"/>
                </a:solidFill>
                <a:effectLst/>
                <a:latin typeface="+mn-lt"/>
                <a:ea typeface="+mn-ea"/>
                <a:cs typeface="+mn-cs"/>
              </a:endParaRPr>
            </a:p>
            <a:p>
              <a:r>
                <a:rPr lang="da-DK" sz="1100" b="0" i="0">
                  <a:solidFill>
                    <a:schemeClr val="tx1"/>
                  </a:solidFill>
                  <a:effectLst/>
                  <a:latin typeface="+mn-lt"/>
                  <a:ea typeface="+mn-ea"/>
                  <a:cs typeface="+mn-cs"/>
                </a:rPr>
                <a:t>Værdierne</a:t>
              </a:r>
              <a:r>
                <a:rPr lang="da-DK" sz="1100" b="0" i="0" baseline="0">
                  <a:solidFill>
                    <a:schemeClr val="tx1"/>
                  </a:solidFill>
                  <a:effectLst/>
                  <a:latin typeface="+mn-lt"/>
                  <a:ea typeface="+mn-ea"/>
                  <a:cs typeface="+mn-cs"/>
                </a:rPr>
                <a:t> for indikatorerne (dvs. værdierne i tabel 'Eksempel - Tabel') er normaliseret. Dvs. værdierne justeres, så destinationen med den højeste værdi for en given indikator tildeles værdien 100, mens destinationen med den laveste værdi tildeles værdien 0. Mens de øvrige destinationer tildeles en score, som svarer til afstanden til hhv. minimums- og maksimumsværdierne. Dvs. for indikator </a:t>
              </a:r>
              <a:r>
                <a:rPr lang="da-DK" sz="1100" b="0" i="1" baseline="0">
                  <a:solidFill>
                    <a:schemeClr val="tx1"/>
                  </a:solidFill>
                  <a:effectLst/>
                  <a:latin typeface="+mn-lt"/>
                  <a:ea typeface="+mn-ea"/>
                  <a:cs typeface="+mn-cs"/>
                </a:rPr>
                <a:t>i</a:t>
              </a:r>
              <a:r>
                <a:rPr lang="da-DK" sz="1100" b="0" i="0" baseline="0">
                  <a:solidFill>
                    <a:schemeClr val="tx1"/>
                  </a:solidFill>
                  <a:effectLst/>
                  <a:latin typeface="+mn-lt"/>
                  <a:ea typeface="+mn-ea"/>
                  <a:cs typeface="+mn-cs"/>
                </a:rPr>
                <a:t> og destination </a:t>
              </a:r>
              <a:r>
                <a:rPr lang="da-DK" sz="1100" b="0" i="1" baseline="0">
                  <a:solidFill>
                    <a:schemeClr val="tx1"/>
                  </a:solidFill>
                  <a:effectLst/>
                  <a:latin typeface="+mn-lt"/>
                  <a:ea typeface="+mn-ea"/>
                  <a:cs typeface="+mn-cs"/>
                </a:rPr>
                <a:t>j</a:t>
              </a:r>
              <a:r>
                <a:rPr lang="da-DK" sz="1100" b="0" i="0" baseline="0">
                  <a:solidFill>
                    <a:schemeClr val="tx1"/>
                  </a:solidFill>
                  <a:effectLst/>
                  <a:latin typeface="+mn-lt"/>
                  <a:ea typeface="+mn-ea"/>
                  <a:cs typeface="+mn-cs"/>
                </a:rPr>
                <a:t> anvendes følgende metode for at normalisere værdierne:</a:t>
              </a:r>
            </a:p>
            <a:p>
              <a:endParaRPr lang="da-DK" sz="1100" b="0" i="0" baseline="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sSub>
                      <m:sSubPr>
                        <m:ctrlPr>
                          <a:rPr lang="da-DK" sz="1100" b="0" i="1" baseline="0">
                            <a:solidFill>
                              <a:schemeClr val="tx1"/>
                            </a:solidFill>
                            <a:effectLst/>
                            <a:latin typeface="Cambria Math" panose="02040503050406030204" pitchFamily="18" charset="0"/>
                            <a:ea typeface="+mn-ea"/>
                            <a:cs typeface="+mn-cs"/>
                          </a:rPr>
                        </m:ctrlPr>
                      </m:sSubPr>
                      <m:e>
                        <m:r>
                          <m:rPr>
                            <m:sty m:val="p"/>
                          </m:rPr>
                          <a:rPr lang="da-DK" sz="1100" b="0" i="0" baseline="0">
                            <a:solidFill>
                              <a:schemeClr val="tx1"/>
                            </a:solidFill>
                            <a:effectLst/>
                            <a:latin typeface="Cambria Math" panose="02040503050406030204" pitchFamily="18" charset="0"/>
                            <a:ea typeface="+mn-ea"/>
                            <a:cs typeface="+mn-cs"/>
                          </a:rPr>
                          <m:t>Normaliseret</m:t>
                        </m:r>
                        <m:r>
                          <a:rPr lang="da-DK" sz="1100" b="0" i="0" baseline="0">
                            <a:solidFill>
                              <a:schemeClr val="tx1"/>
                            </a:solidFill>
                            <a:effectLst/>
                            <a:latin typeface="Cambria Math" panose="02040503050406030204" pitchFamily="18" charset="0"/>
                            <a:ea typeface="+mn-ea"/>
                            <a:cs typeface="+mn-cs"/>
                          </a:rPr>
                          <m:t> </m:t>
                        </m:r>
                        <m:r>
                          <m:rPr>
                            <m:sty m:val="p"/>
                          </m:rPr>
                          <a:rPr lang="da-DK" sz="1100" b="0" i="0" baseline="0">
                            <a:solidFill>
                              <a:schemeClr val="tx1"/>
                            </a:solidFill>
                            <a:effectLst/>
                            <a:latin typeface="Cambria Math" panose="02040503050406030204" pitchFamily="18" charset="0"/>
                            <a:ea typeface="+mn-ea"/>
                            <a:cs typeface="+mn-cs"/>
                          </a:rPr>
                          <m:t>v</m:t>
                        </m:r>
                        <m:r>
                          <a:rPr lang="da-DK" sz="1100" b="0" i="0" baseline="0">
                            <a:solidFill>
                              <a:schemeClr val="tx1"/>
                            </a:solidFill>
                            <a:effectLst/>
                            <a:latin typeface="Cambria Math" panose="02040503050406030204" pitchFamily="18" charset="0"/>
                            <a:ea typeface="+mn-ea"/>
                            <a:cs typeface="+mn-cs"/>
                          </a:rPr>
                          <m:t>æ</m:t>
                        </m:r>
                        <m:r>
                          <m:rPr>
                            <m:sty m:val="p"/>
                          </m:rPr>
                          <a:rPr lang="da-DK" sz="1100" b="0" i="0" baseline="0">
                            <a:solidFill>
                              <a:schemeClr val="tx1"/>
                            </a:solidFill>
                            <a:effectLst/>
                            <a:latin typeface="Cambria Math" panose="02040503050406030204" pitchFamily="18" charset="0"/>
                            <a:ea typeface="+mn-ea"/>
                            <a:cs typeface="+mn-cs"/>
                          </a:rPr>
                          <m:t>rdi</m:t>
                        </m:r>
                      </m:e>
                      <m:sub>
                        <m:r>
                          <a:rPr lang="da-DK" sz="1100" b="0" i="1" baseline="0">
                            <a:solidFill>
                              <a:schemeClr val="tx1"/>
                            </a:solidFill>
                            <a:effectLst/>
                            <a:latin typeface="Cambria Math" panose="02040503050406030204" pitchFamily="18" charset="0"/>
                            <a:ea typeface="+mn-ea"/>
                            <a:cs typeface="+mn-cs"/>
                          </a:rPr>
                          <m:t>𝑖𝑗</m:t>
                        </m:r>
                      </m:sub>
                    </m:sSub>
                    <m:r>
                      <a:rPr lang="da-DK" sz="1100" b="0" i="0" baseline="0">
                        <a:solidFill>
                          <a:schemeClr val="tx1"/>
                        </a:solidFill>
                        <a:effectLst/>
                        <a:latin typeface="Cambria Math" panose="02040503050406030204" pitchFamily="18" charset="0"/>
                        <a:ea typeface="+mn-ea"/>
                        <a:cs typeface="+mn-cs"/>
                      </a:rPr>
                      <m:t>=</m:t>
                    </m:r>
                    <m:d>
                      <m:dPr>
                        <m:ctrlPr>
                          <a:rPr lang="da-DK" sz="1100" b="0" i="1" baseline="0">
                            <a:solidFill>
                              <a:schemeClr val="tx1"/>
                            </a:solidFill>
                            <a:effectLst/>
                            <a:latin typeface="Cambria Math" panose="02040503050406030204" pitchFamily="18" charset="0"/>
                            <a:ea typeface="+mn-ea"/>
                            <a:cs typeface="+mn-cs"/>
                          </a:rPr>
                        </m:ctrlPr>
                      </m:dPr>
                      <m:e>
                        <m:f>
                          <m:fPr>
                            <m:ctrlPr>
                              <a:rPr lang="da-DK" sz="1100" b="0" i="1" baseline="0">
                                <a:solidFill>
                                  <a:schemeClr val="tx1"/>
                                </a:solidFill>
                                <a:effectLst/>
                                <a:latin typeface="Cambria Math" panose="02040503050406030204" pitchFamily="18" charset="0"/>
                                <a:ea typeface="+mn-ea"/>
                                <a:cs typeface="+mn-cs"/>
                              </a:rPr>
                            </m:ctrlPr>
                          </m:fPr>
                          <m:num>
                            <m:r>
                              <a:rPr lang="da-DK" sz="1100" b="0" i="1" baseline="0">
                                <a:solidFill>
                                  <a:schemeClr val="tx1"/>
                                </a:solidFill>
                                <a:effectLst/>
                                <a:latin typeface="Cambria Math" panose="02040503050406030204" pitchFamily="18" charset="0"/>
                                <a:ea typeface="+mn-ea"/>
                                <a:cs typeface="+mn-cs"/>
                              </a:rPr>
                              <m:t>𝐼𝑛𝑑𝑖𝑘𝑎𝑡𝑜𝑟𝑠𝑐𝑜𝑟</m:t>
                            </m:r>
                            <m:sSub>
                              <m:sSubPr>
                                <m:ctrlPr>
                                  <a:rPr lang="da-DK" sz="1100" b="0" i="1" baseline="0">
                                    <a:solidFill>
                                      <a:schemeClr val="tx1"/>
                                    </a:solidFill>
                                    <a:effectLst/>
                                    <a:latin typeface="Cambria Math" panose="02040503050406030204" pitchFamily="18" charset="0"/>
                                    <a:ea typeface="+mn-ea"/>
                                    <a:cs typeface="+mn-cs"/>
                                  </a:rPr>
                                </m:ctrlPr>
                              </m:sSubPr>
                              <m:e>
                                <m:r>
                                  <a:rPr lang="da-DK" sz="1100" b="0" i="1" baseline="0">
                                    <a:solidFill>
                                      <a:schemeClr val="tx1"/>
                                    </a:solidFill>
                                    <a:effectLst/>
                                    <a:latin typeface="Cambria Math" panose="02040503050406030204" pitchFamily="18" charset="0"/>
                                    <a:ea typeface="+mn-ea"/>
                                    <a:cs typeface="+mn-cs"/>
                                  </a:rPr>
                                  <m:t>𝑒</m:t>
                                </m:r>
                              </m:e>
                              <m:sub>
                                <m:r>
                                  <a:rPr lang="da-DK" sz="1100" b="0" i="1" baseline="0">
                                    <a:solidFill>
                                      <a:schemeClr val="tx1"/>
                                    </a:solidFill>
                                    <a:effectLst/>
                                    <a:latin typeface="Cambria Math" panose="02040503050406030204" pitchFamily="18" charset="0"/>
                                    <a:ea typeface="+mn-ea"/>
                                    <a:cs typeface="+mn-cs"/>
                                  </a:rPr>
                                  <m:t>𝑖𝑗</m:t>
                                </m:r>
                              </m:sub>
                            </m:sSub>
                            <m:r>
                              <a:rPr lang="da-DK" sz="1100" b="0" i="1" baseline="0">
                                <a:solidFill>
                                  <a:schemeClr val="tx1"/>
                                </a:solidFill>
                                <a:effectLst/>
                                <a:latin typeface="Cambria Math" panose="02040503050406030204" pitchFamily="18" charset="0"/>
                                <a:ea typeface="+mn-ea"/>
                                <a:cs typeface="+mn-cs"/>
                              </a:rPr>
                              <m:t>−</m:t>
                            </m:r>
                            <m:r>
                              <a:rPr lang="da-DK" sz="1100" b="0" i="1" baseline="0">
                                <a:solidFill>
                                  <a:schemeClr val="tx1"/>
                                </a:solidFill>
                                <a:effectLst/>
                                <a:latin typeface="Cambria Math" panose="02040503050406030204" pitchFamily="18" charset="0"/>
                                <a:ea typeface="+mn-ea"/>
                                <a:cs typeface="+mn-cs"/>
                              </a:rPr>
                              <m:t>𝑀𝑖𝑛𝑖𝑚𝑢</m:t>
                            </m:r>
                            <m:sSub>
                              <m:sSubPr>
                                <m:ctrlPr>
                                  <a:rPr lang="da-DK" sz="1100" b="0" i="1" baseline="0">
                                    <a:solidFill>
                                      <a:schemeClr val="tx1"/>
                                    </a:solidFill>
                                    <a:effectLst/>
                                    <a:latin typeface="Cambria Math" panose="02040503050406030204" pitchFamily="18" charset="0"/>
                                    <a:ea typeface="+mn-ea"/>
                                    <a:cs typeface="+mn-cs"/>
                                  </a:rPr>
                                </m:ctrlPr>
                              </m:sSubPr>
                              <m:e>
                                <m:r>
                                  <a:rPr lang="da-DK" sz="1100" b="0" i="1" baseline="0">
                                    <a:solidFill>
                                      <a:schemeClr val="tx1"/>
                                    </a:solidFill>
                                    <a:effectLst/>
                                    <a:latin typeface="Cambria Math" panose="02040503050406030204" pitchFamily="18" charset="0"/>
                                    <a:ea typeface="+mn-ea"/>
                                    <a:cs typeface="+mn-cs"/>
                                  </a:rPr>
                                  <m:t>𝑚</m:t>
                                </m:r>
                              </m:e>
                              <m:sub>
                                <m:r>
                                  <a:rPr lang="da-DK" sz="1100" b="0" i="1" baseline="0">
                                    <a:solidFill>
                                      <a:schemeClr val="tx1"/>
                                    </a:solidFill>
                                    <a:effectLst/>
                                    <a:latin typeface="Cambria Math" panose="02040503050406030204" pitchFamily="18" charset="0"/>
                                    <a:ea typeface="+mn-ea"/>
                                    <a:cs typeface="+mn-cs"/>
                                  </a:rPr>
                                  <m:t>𝑖</m:t>
                                </m:r>
                              </m:sub>
                            </m:sSub>
                          </m:num>
                          <m:den>
                            <m:r>
                              <a:rPr lang="da-DK" sz="1100" b="0" i="1" baseline="0">
                                <a:solidFill>
                                  <a:schemeClr val="tx1"/>
                                </a:solidFill>
                                <a:effectLst/>
                                <a:latin typeface="Cambria Math" panose="02040503050406030204" pitchFamily="18" charset="0"/>
                                <a:ea typeface="+mn-ea"/>
                                <a:cs typeface="+mn-cs"/>
                              </a:rPr>
                              <m:t>𝑀𝑎𝑘𝑠𝑖𝑚𝑢</m:t>
                            </m:r>
                            <m:sSub>
                              <m:sSubPr>
                                <m:ctrlPr>
                                  <a:rPr lang="da-DK" sz="1100" b="0" i="1" baseline="0">
                                    <a:solidFill>
                                      <a:schemeClr val="tx1"/>
                                    </a:solidFill>
                                    <a:effectLst/>
                                    <a:latin typeface="Cambria Math" panose="02040503050406030204" pitchFamily="18" charset="0"/>
                                    <a:ea typeface="+mn-ea"/>
                                    <a:cs typeface="+mn-cs"/>
                                  </a:rPr>
                                </m:ctrlPr>
                              </m:sSubPr>
                              <m:e>
                                <m:r>
                                  <a:rPr lang="da-DK" sz="1100" b="0" i="1" baseline="0">
                                    <a:solidFill>
                                      <a:schemeClr val="tx1"/>
                                    </a:solidFill>
                                    <a:effectLst/>
                                    <a:latin typeface="Cambria Math" panose="02040503050406030204" pitchFamily="18" charset="0"/>
                                    <a:ea typeface="+mn-ea"/>
                                    <a:cs typeface="+mn-cs"/>
                                  </a:rPr>
                                  <m:t>𝑚</m:t>
                                </m:r>
                              </m:e>
                              <m:sub>
                                <m:r>
                                  <a:rPr lang="da-DK" sz="1100" b="0" i="1" baseline="0">
                                    <a:solidFill>
                                      <a:schemeClr val="tx1"/>
                                    </a:solidFill>
                                    <a:effectLst/>
                                    <a:latin typeface="Cambria Math" panose="02040503050406030204" pitchFamily="18" charset="0"/>
                                    <a:ea typeface="+mn-ea"/>
                                    <a:cs typeface="+mn-cs"/>
                                  </a:rPr>
                                  <m:t>𝑖</m:t>
                                </m:r>
                              </m:sub>
                            </m:sSub>
                            <m:r>
                              <a:rPr lang="da-DK" sz="1100" b="0" i="1" baseline="0">
                                <a:solidFill>
                                  <a:schemeClr val="tx1"/>
                                </a:solidFill>
                                <a:effectLst/>
                                <a:latin typeface="Cambria Math" panose="02040503050406030204" pitchFamily="18" charset="0"/>
                                <a:ea typeface="+mn-ea"/>
                                <a:cs typeface="+mn-cs"/>
                              </a:rPr>
                              <m:t>−</m:t>
                            </m:r>
                            <m:r>
                              <a:rPr lang="da-DK" sz="1100" b="0" i="1" baseline="0">
                                <a:solidFill>
                                  <a:schemeClr val="tx1"/>
                                </a:solidFill>
                                <a:effectLst/>
                                <a:latin typeface="Cambria Math" panose="02040503050406030204" pitchFamily="18" charset="0"/>
                                <a:ea typeface="+mn-ea"/>
                                <a:cs typeface="+mn-cs"/>
                              </a:rPr>
                              <m:t>𝑀𝑖𝑛𝑖𝑚𝑢</m:t>
                            </m:r>
                            <m:sSub>
                              <m:sSubPr>
                                <m:ctrlPr>
                                  <a:rPr lang="da-DK" sz="1100" b="0" i="1" baseline="0">
                                    <a:solidFill>
                                      <a:schemeClr val="tx1"/>
                                    </a:solidFill>
                                    <a:effectLst/>
                                    <a:latin typeface="Cambria Math" panose="02040503050406030204" pitchFamily="18" charset="0"/>
                                    <a:ea typeface="+mn-ea"/>
                                    <a:cs typeface="+mn-cs"/>
                                  </a:rPr>
                                </m:ctrlPr>
                              </m:sSubPr>
                              <m:e>
                                <m:r>
                                  <a:rPr lang="da-DK" sz="1100" b="0" i="1" baseline="0">
                                    <a:solidFill>
                                      <a:schemeClr val="tx1"/>
                                    </a:solidFill>
                                    <a:effectLst/>
                                    <a:latin typeface="Cambria Math" panose="02040503050406030204" pitchFamily="18" charset="0"/>
                                    <a:ea typeface="+mn-ea"/>
                                    <a:cs typeface="+mn-cs"/>
                                  </a:rPr>
                                  <m:t>𝑚</m:t>
                                </m:r>
                              </m:e>
                              <m:sub>
                                <m:r>
                                  <a:rPr lang="da-DK" sz="1100" b="0" i="1" baseline="0">
                                    <a:solidFill>
                                      <a:schemeClr val="tx1"/>
                                    </a:solidFill>
                                    <a:effectLst/>
                                    <a:latin typeface="Cambria Math" panose="02040503050406030204" pitchFamily="18" charset="0"/>
                                    <a:ea typeface="+mn-ea"/>
                                    <a:cs typeface="+mn-cs"/>
                                  </a:rPr>
                                  <m:t>𝑖</m:t>
                                </m:r>
                              </m:sub>
                            </m:sSub>
                          </m:den>
                        </m:f>
                      </m:e>
                    </m:d>
                    <m:r>
                      <a:rPr lang="da-DK" sz="1100" b="0" i="1" baseline="0">
                        <a:solidFill>
                          <a:schemeClr val="tx1"/>
                        </a:solidFill>
                        <a:effectLst/>
                        <a:latin typeface="Cambria Math" panose="02040503050406030204" pitchFamily="18" charset="0"/>
                        <a:ea typeface="+mn-ea"/>
                        <a:cs typeface="+mn-cs"/>
                      </a:rPr>
                      <m:t>∗100</m:t>
                    </m:r>
                  </m:oMath>
                </m:oMathPara>
              </a14:m>
              <a:endParaRPr lang="da-DK" sz="1100" b="0" i="0" baseline="0">
                <a:solidFill>
                  <a:schemeClr val="tx1"/>
                </a:solidFill>
                <a:effectLst/>
                <a:latin typeface="+mn-lt"/>
                <a:ea typeface="+mn-ea"/>
                <a:cs typeface="+mn-cs"/>
              </a:endParaRPr>
            </a:p>
            <a:p>
              <a:endParaRPr lang="da-DK" sz="1100" b="0" i="0" baseline="0">
                <a:solidFill>
                  <a:schemeClr val="tx1"/>
                </a:solidFill>
                <a:effectLst/>
                <a:latin typeface="+mn-lt"/>
                <a:ea typeface="+mn-ea"/>
                <a:cs typeface="+mn-cs"/>
              </a:endParaRPr>
            </a:p>
            <a:p>
              <a:r>
                <a:rPr lang="da-DK" sz="1100" b="0" i="0" baseline="0">
                  <a:solidFill>
                    <a:schemeClr val="tx1"/>
                  </a:solidFill>
                  <a:effectLst/>
                  <a:latin typeface="+mn-lt"/>
                  <a:ea typeface="+mn-ea"/>
                  <a:cs typeface="+mn-cs"/>
                </a:rPr>
                <a:t>Normalisering gør det muligt at sammenligne og sammeveje indikatorer, som ellers er angivet i forskellige enheder. </a:t>
              </a:r>
            </a:p>
            <a:p>
              <a:endParaRPr lang="da-DK" sz="1100" b="0" i="0" baseline="0">
                <a:solidFill>
                  <a:schemeClr val="tx1"/>
                </a:solidFill>
                <a:effectLst/>
                <a:latin typeface="+mn-lt"/>
                <a:ea typeface="+mn-ea"/>
                <a:cs typeface="+mn-cs"/>
              </a:endParaRPr>
            </a:p>
            <a:p>
              <a:r>
                <a:rPr lang="da-DK" sz="1100" b="0" i="0" baseline="0">
                  <a:solidFill>
                    <a:schemeClr val="tx1"/>
                  </a:solidFill>
                  <a:effectLst/>
                  <a:latin typeface="+mn-lt"/>
                  <a:ea typeface="+mn-ea"/>
                  <a:cs typeface="+mn-cs"/>
                </a:rPr>
                <a:t>* </a:t>
              </a:r>
              <a:r>
                <a:rPr lang="da-DK" sz="1100" b="0" baseline="0">
                  <a:solidFill>
                    <a:schemeClr val="tx1"/>
                  </a:solidFill>
                  <a:effectLst/>
                  <a:latin typeface="+mn-lt"/>
                  <a:ea typeface="+mn-ea"/>
                  <a:cs typeface="+mn-cs"/>
                </a:rPr>
                <a:t>For de indikatorer, hvor en høj værdi forbindes med noget negativt, trækkes den normaliseret værdi fra 100.  Dvs.:</a:t>
              </a:r>
            </a:p>
            <a:p>
              <a:endParaRPr lang="da-DK" sz="1100" b="0" baseline="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da-DK" sz="1100" b="0" i="0" baseline="0">
                        <a:solidFill>
                          <a:schemeClr val="tx1"/>
                        </a:solidFill>
                        <a:effectLst/>
                        <a:latin typeface="Cambria Math" panose="02040503050406030204" pitchFamily="18" charset="0"/>
                        <a:ea typeface="+mn-ea"/>
                        <a:cs typeface="+mn-cs"/>
                      </a:rPr>
                      <m:t>Normaliseret</m:t>
                    </m:r>
                    <m:r>
                      <a:rPr lang="da-DK" sz="1100" b="0" i="0" baseline="0">
                        <a:solidFill>
                          <a:schemeClr val="tx1"/>
                        </a:solidFill>
                        <a:effectLst/>
                        <a:latin typeface="Cambria Math" panose="02040503050406030204" pitchFamily="18" charset="0"/>
                        <a:ea typeface="+mn-ea"/>
                        <a:cs typeface="+mn-cs"/>
                      </a:rPr>
                      <m:t> </m:t>
                    </m:r>
                    <m:r>
                      <m:rPr>
                        <m:sty m:val="p"/>
                      </m:rPr>
                      <a:rPr lang="da-DK" sz="1100" b="0" i="0" baseline="0">
                        <a:solidFill>
                          <a:schemeClr val="tx1"/>
                        </a:solidFill>
                        <a:effectLst/>
                        <a:latin typeface="Cambria Math" panose="02040503050406030204" pitchFamily="18" charset="0"/>
                        <a:ea typeface="+mn-ea"/>
                        <a:cs typeface="+mn-cs"/>
                      </a:rPr>
                      <m:t>v</m:t>
                    </m:r>
                    <m:r>
                      <a:rPr lang="da-DK" sz="1100" b="0" i="0" baseline="0">
                        <a:solidFill>
                          <a:schemeClr val="tx1"/>
                        </a:solidFill>
                        <a:effectLst/>
                        <a:latin typeface="Cambria Math" panose="02040503050406030204" pitchFamily="18" charset="0"/>
                        <a:ea typeface="+mn-ea"/>
                        <a:cs typeface="+mn-cs"/>
                      </a:rPr>
                      <m:t>æ</m:t>
                    </m:r>
                    <m:r>
                      <m:rPr>
                        <m:sty m:val="p"/>
                      </m:rPr>
                      <a:rPr lang="da-DK" sz="1100" b="0" i="0" baseline="0">
                        <a:solidFill>
                          <a:schemeClr val="tx1"/>
                        </a:solidFill>
                        <a:effectLst/>
                        <a:latin typeface="Cambria Math" panose="02040503050406030204" pitchFamily="18" charset="0"/>
                        <a:ea typeface="+mn-ea"/>
                        <a:cs typeface="+mn-cs"/>
                      </a:rPr>
                      <m:t>rdi</m:t>
                    </m:r>
                    <m:r>
                      <a:rPr lang="da-DK" sz="1100" b="0" i="0" baseline="0">
                        <a:solidFill>
                          <a:schemeClr val="tx1"/>
                        </a:solidFill>
                        <a:effectLst/>
                        <a:latin typeface="Cambria Math" panose="02040503050406030204" pitchFamily="18" charset="0"/>
                        <a:ea typeface="+mn-ea"/>
                        <a:cs typeface="+mn-cs"/>
                      </a:rPr>
                      <m:t> </m:t>
                    </m:r>
                    <m:sSub>
                      <m:sSubPr>
                        <m:ctrlPr>
                          <a:rPr lang="da-DK" sz="1100" b="0" i="1" baseline="0">
                            <a:solidFill>
                              <a:schemeClr val="tx1"/>
                            </a:solidFill>
                            <a:effectLst/>
                            <a:latin typeface="Cambria Math" panose="02040503050406030204" pitchFamily="18" charset="0"/>
                            <a:ea typeface="+mn-ea"/>
                            <a:cs typeface="+mn-cs"/>
                          </a:rPr>
                        </m:ctrlPr>
                      </m:sSubPr>
                      <m:e>
                        <m:d>
                          <m:dPr>
                            <m:ctrlPr>
                              <a:rPr lang="da-DK" sz="1100" b="0" i="1" baseline="0">
                                <a:solidFill>
                                  <a:schemeClr val="tx1"/>
                                </a:solidFill>
                                <a:effectLst/>
                                <a:latin typeface="Cambria Math" panose="02040503050406030204" pitchFamily="18" charset="0"/>
                                <a:ea typeface="+mn-ea"/>
                                <a:cs typeface="+mn-cs"/>
                              </a:rPr>
                            </m:ctrlPr>
                          </m:dPr>
                          <m:e>
                            <m:r>
                              <m:rPr>
                                <m:sty m:val="p"/>
                              </m:rPr>
                              <a:rPr lang="da-DK" sz="1100" b="0" i="0" baseline="0">
                                <a:solidFill>
                                  <a:schemeClr val="tx1"/>
                                </a:solidFill>
                                <a:effectLst/>
                                <a:latin typeface="Cambria Math" panose="02040503050406030204" pitchFamily="18" charset="0"/>
                                <a:ea typeface="+mn-ea"/>
                                <a:cs typeface="+mn-cs"/>
                              </a:rPr>
                              <m:t>omvendt</m:t>
                            </m:r>
                            <m:r>
                              <a:rPr lang="da-DK" sz="1100" b="0" i="0" baseline="0">
                                <a:solidFill>
                                  <a:schemeClr val="tx1"/>
                                </a:solidFill>
                                <a:effectLst/>
                                <a:latin typeface="Cambria Math" panose="02040503050406030204" pitchFamily="18" charset="0"/>
                                <a:ea typeface="+mn-ea"/>
                                <a:cs typeface="+mn-cs"/>
                              </a:rPr>
                              <m:t> </m:t>
                            </m:r>
                            <m:r>
                              <m:rPr>
                                <m:sty m:val="p"/>
                              </m:rPr>
                              <a:rPr lang="da-DK" sz="1100" b="0" i="0" baseline="0">
                                <a:solidFill>
                                  <a:schemeClr val="tx1"/>
                                </a:solidFill>
                                <a:effectLst/>
                                <a:latin typeface="Cambria Math" panose="02040503050406030204" pitchFamily="18" charset="0"/>
                                <a:ea typeface="+mn-ea"/>
                                <a:cs typeface="+mn-cs"/>
                              </a:rPr>
                              <m:t>r</m:t>
                            </m:r>
                            <m:r>
                              <a:rPr lang="da-DK" sz="1100" b="0" i="0" baseline="0">
                                <a:solidFill>
                                  <a:schemeClr val="tx1"/>
                                </a:solidFill>
                                <a:effectLst/>
                                <a:latin typeface="Cambria Math" panose="02040503050406030204" pitchFamily="18" charset="0"/>
                                <a:ea typeface="+mn-ea"/>
                                <a:cs typeface="+mn-cs"/>
                              </a:rPr>
                              <m:t>æ</m:t>
                            </m:r>
                            <m:r>
                              <m:rPr>
                                <m:sty m:val="p"/>
                              </m:rPr>
                              <a:rPr lang="da-DK" sz="1100" b="0" i="0" baseline="0">
                                <a:solidFill>
                                  <a:schemeClr val="tx1"/>
                                </a:solidFill>
                                <a:effectLst/>
                                <a:latin typeface="Cambria Math" panose="02040503050406030204" pitchFamily="18" charset="0"/>
                                <a:ea typeface="+mn-ea"/>
                                <a:cs typeface="+mn-cs"/>
                              </a:rPr>
                              <m:t>kkef</m:t>
                            </m:r>
                            <m:r>
                              <a:rPr lang="da-DK" sz="1100" b="0" i="0" baseline="0">
                                <a:solidFill>
                                  <a:schemeClr val="tx1"/>
                                </a:solidFill>
                                <a:effectLst/>
                                <a:latin typeface="Cambria Math" panose="02040503050406030204" pitchFamily="18" charset="0"/>
                                <a:ea typeface="+mn-ea"/>
                                <a:cs typeface="+mn-cs"/>
                              </a:rPr>
                              <m:t>ø</m:t>
                            </m:r>
                            <m:r>
                              <m:rPr>
                                <m:sty m:val="p"/>
                              </m:rPr>
                              <a:rPr lang="da-DK" sz="1100" b="0" i="0" baseline="0">
                                <a:solidFill>
                                  <a:schemeClr val="tx1"/>
                                </a:solidFill>
                                <a:effectLst/>
                                <a:latin typeface="Cambria Math" panose="02040503050406030204" pitchFamily="18" charset="0"/>
                                <a:ea typeface="+mn-ea"/>
                                <a:cs typeface="+mn-cs"/>
                              </a:rPr>
                              <m:t>lge</m:t>
                            </m:r>
                          </m:e>
                        </m:d>
                      </m:e>
                      <m:sub>
                        <m:r>
                          <a:rPr lang="da-DK" sz="1100" b="0" i="1" baseline="0">
                            <a:solidFill>
                              <a:schemeClr val="tx1"/>
                            </a:solidFill>
                            <a:effectLst/>
                            <a:latin typeface="Cambria Math" panose="02040503050406030204" pitchFamily="18" charset="0"/>
                            <a:ea typeface="+mn-ea"/>
                            <a:cs typeface="+mn-cs"/>
                          </a:rPr>
                          <m:t>𝑖𝑗</m:t>
                        </m:r>
                      </m:sub>
                    </m:sSub>
                    <m:r>
                      <a:rPr lang="da-DK" sz="1100" b="0" i="1" baseline="0">
                        <a:solidFill>
                          <a:schemeClr val="tx1"/>
                        </a:solidFill>
                        <a:effectLst/>
                        <a:latin typeface="Cambria Math" panose="02040503050406030204" pitchFamily="18" charset="0"/>
                        <a:ea typeface="+mn-ea"/>
                        <a:cs typeface="+mn-cs"/>
                      </a:rPr>
                      <m:t>=100−</m:t>
                    </m:r>
                    <m:sSub>
                      <m:sSubPr>
                        <m:ctrlPr>
                          <a:rPr lang="da-DK" sz="1100" b="0" i="1" baseline="0">
                            <a:solidFill>
                              <a:schemeClr val="tx1"/>
                            </a:solidFill>
                            <a:effectLst/>
                            <a:latin typeface="Cambria Math" panose="02040503050406030204" pitchFamily="18" charset="0"/>
                            <a:ea typeface="+mn-ea"/>
                            <a:cs typeface="+mn-cs"/>
                          </a:rPr>
                        </m:ctrlPr>
                      </m:sSubPr>
                      <m:e>
                        <m:r>
                          <m:rPr>
                            <m:sty m:val="p"/>
                          </m:rPr>
                          <a:rPr lang="da-DK" sz="1100" b="0" i="0" baseline="0">
                            <a:solidFill>
                              <a:schemeClr val="tx1"/>
                            </a:solidFill>
                            <a:effectLst/>
                            <a:latin typeface="Cambria Math" panose="02040503050406030204" pitchFamily="18" charset="0"/>
                            <a:ea typeface="+mn-ea"/>
                            <a:cs typeface="+mn-cs"/>
                          </a:rPr>
                          <m:t>Normaliseret</m:t>
                        </m:r>
                        <m:r>
                          <a:rPr lang="da-DK" sz="1100" b="0" i="0" baseline="0">
                            <a:solidFill>
                              <a:schemeClr val="tx1"/>
                            </a:solidFill>
                            <a:effectLst/>
                            <a:latin typeface="Cambria Math" panose="02040503050406030204" pitchFamily="18" charset="0"/>
                            <a:ea typeface="+mn-ea"/>
                            <a:cs typeface="+mn-cs"/>
                          </a:rPr>
                          <m:t> </m:t>
                        </m:r>
                        <m:r>
                          <m:rPr>
                            <m:sty m:val="p"/>
                          </m:rPr>
                          <a:rPr lang="da-DK" sz="1100" b="0" i="0" baseline="0">
                            <a:solidFill>
                              <a:schemeClr val="tx1"/>
                            </a:solidFill>
                            <a:effectLst/>
                            <a:latin typeface="Cambria Math" panose="02040503050406030204" pitchFamily="18" charset="0"/>
                            <a:ea typeface="+mn-ea"/>
                            <a:cs typeface="+mn-cs"/>
                          </a:rPr>
                          <m:t>v</m:t>
                        </m:r>
                        <m:r>
                          <a:rPr lang="da-DK" sz="1100" b="0" i="0" baseline="0">
                            <a:solidFill>
                              <a:schemeClr val="tx1"/>
                            </a:solidFill>
                            <a:effectLst/>
                            <a:latin typeface="Cambria Math" panose="02040503050406030204" pitchFamily="18" charset="0"/>
                            <a:ea typeface="+mn-ea"/>
                            <a:cs typeface="+mn-cs"/>
                          </a:rPr>
                          <m:t>æ</m:t>
                        </m:r>
                        <m:r>
                          <m:rPr>
                            <m:sty m:val="p"/>
                          </m:rPr>
                          <a:rPr lang="da-DK" sz="1100" b="0" i="0" baseline="0">
                            <a:solidFill>
                              <a:schemeClr val="tx1"/>
                            </a:solidFill>
                            <a:effectLst/>
                            <a:latin typeface="Cambria Math" panose="02040503050406030204" pitchFamily="18" charset="0"/>
                            <a:ea typeface="+mn-ea"/>
                            <a:cs typeface="+mn-cs"/>
                          </a:rPr>
                          <m:t>rdi</m:t>
                        </m:r>
                      </m:e>
                      <m:sub>
                        <m:r>
                          <a:rPr lang="da-DK" sz="1100" b="0" i="1" baseline="0">
                            <a:solidFill>
                              <a:schemeClr val="tx1"/>
                            </a:solidFill>
                            <a:effectLst/>
                            <a:latin typeface="Cambria Math" panose="02040503050406030204" pitchFamily="18" charset="0"/>
                            <a:ea typeface="+mn-ea"/>
                            <a:cs typeface="+mn-cs"/>
                          </a:rPr>
                          <m:t>𝑖𝑗</m:t>
                        </m:r>
                      </m:sub>
                    </m:sSub>
                  </m:oMath>
                </m:oMathPara>
              </a14:m>
              <a:endParaRPr lang="da-DK" sz="1100" b="0" i="0" baseline="0">
                <a:solidFill>
                  <a:schemeClr val="tx1"/>
                </a:solidFill>
                <a:effectLst/>
                <a:latin typeface="+mn-lt"/>
                <a:ea typeface="+mn-ea"/>
                <a:cs typeface="+mn-cs"/>
              </a:endParaRPr>
            </a:p>
            <a:p>
              <a:endParaRPr lang="da-DK" sz="1100" b="0" baseline="0">
                <a:solidFill>
                  <a:schemeClr val="tx1"/>
                </a:solidFill>
                <a:effectLst/>
                <a:latin typeface="+mn-lt"/>
                <a:ea typeface="+mn-ea"/>
                <a:cs typeface="+mn-cs"/>
              </a:endParaRPr>
            </a:p>
            <a:p>
              <a:r>
                <a:rPr lang="da-DK" sz="1100" b="0" baseline="0">
                  <a:solidFill>
                    <a:schemeClr val="tx1"/>
                  </a:solidFill>
                  <a:effectLst/>
                  <a:latin typeface="+mn-lt"/>
                  <a:ea typeface="+mn-ea"/>
                  <a:cs typeface="+mn-cs"/>
                </a:rPr>
                <a:t>På den måde bliver den normaliseret værdierne vist i omvendt rækkefølge. </a:t>
              </a:r>
              <a:r>
                <a:rPr lang="da-DK" sz="1100" b="0" i="0" baseline="0">
                  <a:solidFill>
                    <a:schemeClr val="tx1"/>
                  </a:solidFill>
                  <a:effectLst/>
                  <a:latin typeface="+mn-lt"/>
                  <a:ea typeface="+mn-ea"/>
                  <a:cs typeface="+mn-cs"/>
                </a:rPr>
                <a:t>Dette gøres, så det for alle indikatorerne gælder, at desto tættere værdien er på 100 desto bedre. </a:t>
              </a:r>
              <a:r>
                <a:rPr lang="da-DK" sz="1100" b="0" i="1" baseline="0">
                  <a:solidFill>
                    <a:schemeClr val="tx1"/>
                  </a:solidFill>
                  <a:effectLst/>
                  <a:latin typeface="+mn-lt"/>
                  <a:ea typeface="+mn-ea"/>
                  <a:cs typeface="+mn-cs"/>
                </a:rPr>
                <a:t>Dvs. desto længere væk destinationen er fra centrum i ovenstående figur for alle indikatorne desto bedre</a:t>
              </a:r>
              <a:r>
                <a:rPr lang="da-DK" sz="1100" b="0" i="0" baseline="0">
                  <a:solidFill>
                    <a:schemeClr val="tx1"/>
                  </a:solidFill>
                  <a:effectLst/>
                  <a:latin typeface="+mn-lt"/>
                  <a:ea typeface="+mn-ea"/>
                  <a:cs typeface="+mn-cs"/>
                </a:rPr>
                <a:t>. For følgende indikatorer, beregnes den normaliseret værdi i omvendt rækkefølge:</a:t>
              </a:r>
            </a:p>
            <a:p>
              <a:endParaRPr lang="da-DK" sz="1100" b="0" i="0" baseline="0">
                <a:solidFill>
                  <a:schemeClr val="tx1"/>
                </a:solidFill>
                <a:effectLst/>
                <a:latin typeface="+mn-lt"/>
                <a:ea typeface="+mn-ea"/>
                <a:cs typeface="+mn-cs"/>
              </a:endParaRPr>
            </a:p>
            <a:p>
              <a:pPr marL="171450" indent="-171450">
                <a:buFont typeface="Arial" panose="020B0604020202020204" pitchFamily="34" charset="0"/>
                <a:buChar char="•"/>
              </a:pPr>
              <a:r>
                <a:rPr lang="da-DK" sz="1100" b="0" i="0" baseline="0">
                  <a:solidFill>
                    <a:schemeClr val="tx1"/>
                  </a:solidFill>
                  <a:effectLst/>
                  <a:latin typeface="+mn-lt"/>
                  <a:ea typeface="+mn-ea"/>
                  <a:cs typeface="+mn-cs"/>
                </a:rPr>
                <a:t>Turismeintensitet</a:t>
              </a:r>
            </a:p>
            <a:p>
              <a:pPr marL="171450" indent="-171450">
                <a:buFont typeface="Arial" panose="020B0604020202020204" pitchFamily="34" charset="0"/>
                <a:buChar char="•"/>
              </a:pPr>
              <a:r>
                <a:rPr lang="da-DK" sz="1100" b="0" i="0" baseline="0">
                  <a:solidFill>
                    <a:schemeClr val="tx1"/>
                  </a:solidFill>
                  <a:effectLst/>
                  <a:latin typeface="+mn-lt"/>
                  <a:ea typeface="+mn-ea"/>
                  <a:cs typeface="+mn-cs"/>
                </a:rPr>
                <a:t>Turismetæthed</a:t>
              </a:r>
            </a:p>
            <a:p>
              <a:pPr marL="171450" indent="-171450">
                <a:buFont typeface="Arial" panose="020B0604020202020204" pitchFamily="34" charset="0"/>
                <a:buChar char="•"/>
              </a:pPr>
              <a:r>
                <a:rPr lang="da-DK" sz="1100" b="0" i="0" baseline="0">
                  <a:solidFill>
                    <a:schemeClr val="tx1"/>
                  </a:solidFill>
                  <a:effectLst/>
                  <a:latin typeface="+mn-lt"/>
                  <a:ea typeface="+mn-ea"/>
                  <a:cs typeface="+mn-cs"/>
                </a:rPr>
                <a:t>Sæsonbeskæftigelse</a:t>
              </a:r>
            </a:p>
            <a:p>
              <a:pPr marL="171450" indent="-171450">
                <a:buFont typeface="Arial" panose="020B0604020202020204" pitchFamily="34" charset="0"/>
                <a:buChar char="•"/>
              </a:pPr>
              <a:r>
                <a:rPr lang="da-DK" sz="1100" b="0" i="0" baseline="0">
                  <a:solidFill>
                    <a:schemeClr val="tx1"/>
                  </a:solidFill>
                  <a:effectLst/>
                  <a:latin typeface="+mn-lt"/>
                  <a:ea typeface="+mn-ea"/>
                  <a:cs typeface="+mn-cs"/>
                </a:rPr>
                <a:t>Sæson i overnatninger</a:t>
              </a:r>
            </a:p>
            <a:p>
              <a:pPr marL="171450" indent="-171450">
                <a:buFont typeface="Arial" panose="020B0604020202020204" pitchFamily="34" charset="0"/>
                <a:buChar char="•"/>
              </a:pPr>
              <a:endParaRPr lang="da-DK" sz="1100" b="0" i="0" baseline="0">
                <a:solidFill>
                  <a:schemeClr val="tx1"/>
                </a:solidFill>
                <a:effectLst/>
                <a:latin typeface="+mn-lt"/>
                <a:ea typeface="+mn-ea"/>
                <a:cs typeface="+mn-cs"/>
              </a:endParaRPr>
            </a:p>
          </xdr:txBody>
        </xdr:sp>
      </mc:Choice>
      <mc:Fallback xmlns="">
        <xdr:sp macro="" textlink="">
          <xdr:nvSpPr>
            <xdr:cNvPr id="4" name="Tekstfelt 3">
              <a:extLst>
                <a:ext uri="{FF2B5EF4-FFF2-40B4-BE49-F238E27FC236}">
                  <a16:creationId xmlns:a16="http://schemas.microsoft.com/office/drawing/2014/main" id="{9975412E-60C9-4EDB-BD1C-86CD7944C49F}"/>
                </a:ext>
              </a:extLst>
            </xdr:cNvPr>
            <xdr:cNvSpPr txBox="1"/>
          </xdr:nvSpPr>
          <xdr:spPr>
            <a:xfrm>
              <a:off x="0" y="6443379"/>
              <a:ext cx="7896225" cy="42627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200" b="1" i="0">
                  <a:solidFill>
                    <a:schemeClr val="tx1"/>
                  </a:solidFill>
                  <a:effectLst/>
                  <a:latin typeface="+mn-lt"/>
                  <a:ea typeface="+mn-ea"/>
                  <a:cs typeface="+mn-cs"/>
                </a:rPr>
                <a:t>Beskrivelse af figuren:</a:t>
              </a:r>
            </a:p>
            <a:p>
              <a:endParaRPr lang="da-DK" sz="1100" b="0" i="0">
                <a:solidFill>
                  <a:schemeClr val="tx1"/>
                </a:solidFill>
                <a:effectLst/>
                <a:latin typeface="+mn-lt"/>
                <a:ea typeface="+mn-ea"/>
                <a:cs typeface="+mn-cs"/>
              </a:endParaRPr>
            </a:p>
            <a:p>
              <a:r>
                <a:rPr lang="da-DK" sz="1100" b="0" i="0">
                  <a:solidFill>
                    <a:schemeClr val="tx1"/>
                  </a:solidFill>
                  <a:effectLst/>
                  <a:latin typeface="+mn-lt"/>
                  <a:ea typeface="+mn-ea"/>
                  <a:cs typeface="+mn-cs"/>
                </a:rPr>
                <a:t>Værdierne</a:t>
              </a:r>
              <a:r>
                <a:rPr lang="da-DK" sz="1100" b="0" i="0" baseline="0">
                  <a:solidFill>
                    <a:schemeClr val="tx1"/>
                  </a:solidFill>
                  <a:effectLst/>
                  <a:latin typeface="+mn-lt"/>
                  <a:ea typeface="+mn-ea"/>
                  <a:cs typeface="+mn-cs"/>
                </a:rPr>
                <a:t> for indikatorerne (dvs. værdierne i tabel 'Eksempel - Tabel') er normaliseret. Dvs. værdierne justeres, så destinationen med den højeste værdi for en given indikator tildeles værdien 100, mens destinationen med den laveste værdi tildeles værdien 0. Mens de øvrige destinationer tildeles en score, som svarer til afstanden til hhv. minimums- og maksimumsværdierne. Dvs. for indikator </a:t>
              </a:r>
              <a:r>
                <a:rPr lang="da-DK" sz="1100" b="0" i="1" baseline="0">
                  <a:solidFill>
                    <a:schemeClr val="tx1"/>
                  </a:solidFill>
                  <a:effectLst/>
                  <a:latin typeface="+mn-lt"/>
                  <a:ea typeface="+mn-ea"/>
                  <a:cs typeface="+mn-cs"/>
                </a:rPr>
                <a:t>i</a:t>
              </a:r>
              <a:r>
                <a:rPr lang="da-DK" sz="1100" b="0" i="0" baseline="0">
                  <a:solidFill>
                    <a:schemeClr val="tx1"/>
                  </a:solidFill>
                  <a:effectLst/>
                  <a:latin typeface="+mn-lt"/>
                  <a:ea typeface="+mn-ea"/>
                  <a:cs typeface="+mn-cs"/>
                </a:rPr>
                <a:t> og destination </a:t>
              </a:r>
              <a:r>
                <a:rPr lang="da-DK" sz="1100" b="0" i="1" baseline="0">
                  <a:solidFill>
                    <a:schemeClr val="tx1"/>
                  </a:solidFill>
                  <a:effectLst/>
                  <a:latin typeface="+mn-lt"/>
                  <a:ea typeface="+mn-ea"/>
                  <a:cs typeface="+mn-cs"/>
                </a:rPr>
                <a:t>j</a:t>
              </a:r>
              <a:r>
                <a:rPr lang="da-DK" sz="1100" b="0" i="0" baseline="0">
                  <a:solidFill>
                    <a:schemeClr val="tx1"/>
                  </a:solidFill>
                  <a:effectLst/>
                  <a:latin typeface="+mn-lt"/>
                  <a:ea typeface="+mn-ea"/>
                  <a:cs typeface="+mn-cs"/>
                </a:rPr>
                <a:t> anvendes følgende metode for at normalisere værdierne:</a:t>
              </a:r>
            </a:p>
            <a:p>
              <a:endParaRPr lang="da-DK" sz="1100" b="0" i="0" baseline="0">
                <a:solidFill>
                  <a:schemeClr val="tx1"/>
                </a:solidFill>
                <a:effectLst/>
                <a:latin typeface="+mn-lt"/>
                <a:ea typeface="+mn-ea"/>
                <a:cs typeface="+mn-cs"/>
              </a:endParaRPr>
            </a:p>
            <a:p>
              <a:pPr/>
              <a:r>
                <a:rPr lang="da-DK" sz="1100" b="0" i="0" baseline="0">
                  <a:solidFill>
                    <a:schemeClr val="tx1"/>
                  </a:solidFill>
                  <a:effectLst/>
                  <a:latin typeface="Cambria Math" panose="02040503050406030204" pitchFamily="18" charset="0"/>
                  <a:ea typeface="+mn-ea"/>
                  <a:cs typeface="+mn-cs"/>
                </a:rPr>
                <a:t>〖Normaliseret værdi〗_𝑖𝑗=((𝐼𝑛𝑑𝑖𝑘𝑎𝑡𝑜𝑟𝑠𝑐𝑜𝑟𝑒_𝑖𝑗−𝑀𝑖𝑛𝑖𝑚𝑢𝑚_𝑖)/(𝑀𝑎𝑘𝑠𝑖𝑚𝑢𝑚_𝑖−𝑀𝑖𝑛𝑖𝑚𝑢𝑚_𝑖 ))∗100</a:t>
              </a:r>
              <a:endParaRPr lang="da-DK" sz="1100" b="0" i="0" baseline="0">
                <a:solidFill>
                  <a:schemeClr val="tx1"/>
                </a:solidFill>
                <a:effectLst/>
                <a:latin typeface="+mn-lt"/>
                <a:ea typeface="+mn-ea"/>
                <a:cs typeface="+mn-cs"/>
              </a:endParaRPr>
            </a:p>
            <a:p>
              <a:endParaRPr lang="da-DK" sz="1100" b="0" i="0" baseline="0">
                <a:solidFill>
                  <a:schemeClr val="tx1"/>
                </a:solidFill>
                <a:effectLst/>
                <a:latin typeface="+mn-lt"/>
                <a:ea typeface="+mn-ea"/>
                <a:cs typeface="+mn-cs"/>
              </a:endParaRPr>
            </a:p>
            <a:p>
              <a:r>
                <a:rPr lang="da-DK" sz="1100" b="0" i="0" baseline="0">
                  <a:solidFill>
                    <a:schemeClr val="tx1"/>
                  </a:solidFill>
                  <a:effectLst/>
                  <a:latin typeface="+mn-lt"/>
                  <a:ea typeface="+mn-ea"/>
                  <a:cs typeface="+mn-cs"/>
                </a:rPr>
                <a:t>Normalisering gør det muligt at sammenligne og sammeveje indikatorer, som ellers er angivet i forskellige enheder. </a:t>
              </a:r>
            </a:p>
            <a:p>
              <a:endParaRPr lang="da-DK" sz="1100" b="0" i="0" baseline="0">
                <a:solidFill>
                  <a:schemeClr val="tx1"/>
                </a:solidFill>
                <a:effectLst/>
                <a:latin typeface="+mn-lt"/>
                <a:ea typeface="+mn-ea"/>
                <a:cs typeface="+mn-cs"/>
              </a:endParaRPr>
            </a:p>
            <a:p>
              <a:r>
                <a:rPr lang="da-DK" sz="1100" b="0" i="0" baseline="0">
                  <a:solidFill>
                    <a:schemeClr val="tx1"/>
                  </a:solidFill>
                  <a:effectLst/>
                  <a:latin typeface="+mn-lt"/>
                  <a:ea typeface="+mn-ea"/>
                  <a:cs typeface="+mn-cs"/>
                </a:rPr>
                <a:t>* </a:t>
              </a:r>
              <a:r>
                <a:rPr lang="da-DK" sz="1100" b="0" baseline="0">
                  <a:solidFill>
                    <a:schemeClr val="tx1"/>
                  </a:solidFill>
                  <a:effectLst/>
                  <a:latin typeface="+mn-lt"/>
                  <a:ea typeface="+mn-ea"/>
                  <a:cs typeface="+mn-cs"/>
                </a:rPr>
                <a:t>For de indikatorer, hvor en høj værdi forbindes med noget negativt, trækkes den normaliseret værdi fra 100.  Dvs.:</a:t>
              </a:r>
            </a:p>
            <a:p>
              <a:endParaRPr lang="da-DK" sz="1100" b="0" baseline="0">
                <a:solidFill>
                  <a:schemeClr val="tx1"/>
                </a:solidFill>
                <a:effectLst/>
                <a:latin typeface="+mn-lt"/>
                <a:ea typeface="+mn-ea"/>
                <a:cs typeface="+mn-cs"/>
              </a:endParaRPr>
            </a:p>
            <a:p>
              <a:pPr/>
              <a:r>
                <a:rPr lang="da-DK" sz="1100" b="0" i="0" baseline="0">
                  <a:solidFill>
                    <a:schemeClr val="tx1"/>
                  </a:solidFill>
                  <a:effectLst/>
                  <a:latin typeface="Cambria Math" panose="02040503050406030204" pitchFamily="18" charset="0"/>
                  <a:ea typeface="+mn-ea"/>
                  <a:cs typeface="+mn-cs"/>
                </a:rPr>
                <a:t>Normaliseret værdi (omvendt rækkefølge)_𝑖𝑗=100−〖Normaliseret værdi〗_𝑖𝑗</a:t>
              </a:r>
              <a:endParaRPr lang="da-DK" sz="1100" b="0" i="0" baseline="0">
                <a:solidFill>
                  <a:schemeClr val="tx1"/>
                </a:solidFill>
                <a:effectLst/>
                <a:latin typeface="+mn-lt"/>
                <a:ea typeface="+mn-ea"/>
                <a:cs typeface="+mn-cs"/>
              </a:endParaRPr>
            </a:p>
            <a:p>
              <a:endParaRPr lang="da-DK" sz="1100" b="0" baseline="0">
                <a:solidFill>
                  <a:schemeClr val="tx1"/>
                </a:solidFill>
                <a:effectLst/>
                <a:latin typeface="+mn-lt"/>
                <a:ea typeface="+mn-ea"/>
                <a:cs typeface="+mn-cs"/>
              </a:endParaRPr>
            </a:p>
            <a:p>
              <a:r>
                <a:rPr lang="da-DK" sz="1100" b="0" baseline="0">
                  <a:solidFill>
                    <a:schemeClr val="tx1"/>
                  </a:solidFill>
                  <a:effectLst/>
                  <a:latin typeface="+mn-lt"/>
                  <a:ea typeface="+mn-ea"/>
                  <a:cs typeface="+mn-cs"/>
                </a:rPr>
                <a:t>På den måde bliver den normaliseret værdierne vist i omvendt rækkefølge. </a:t>
              </a:r>
              <a:r>
                <a:rPr lang="da-DK" sz="1100" b="0" i="0" baseline="0">
                  <a:solidFill>
                    <a:schemeClr val="tx1"/>
                  </a:solidFill>
                  <a:effectLst/>
                  <a:latin typeface="+mn-lt"/>
                  <a:ea typeface="+mn-ea"/>
                  <a:cs typeface="+mn-cs"/>
                </a:rPr>
                <a:t>Dette gøres, så det for alle indikatorerne gælder, at desto tættere værdien er på 100 desto bedre. </a:t>
              </a:r>
              <a:r>
                <a:rPr lang="da-DK" sz="1100" b="0" i="1" baseline="0">
                  <a:solidFill>
                    <a:schemeClr val="tx1"/>
                  </a:solidFill>
                  <a:effectLst/>
                  <a:latin typeface="+mn-lt"/>
                  <a:ea typeface="+mn-ea"/>
                  <a:cs typeface="+mn-cs"/>
                </a:rPr>
                <a:t>Dvs. desto længere væk destinationen er fra centrum i ovenstående figur for alle indikatorne desto bedre</a:t>
              </a:r>
              <a:r>
                <a:rPr lang="da-DK" sz="1100" b="0" i="0" baseline="0">
                  <a:solidFill>
                    <a:schemeClr val="tx1"/>
                  </a:solidFill>
                  <a:effectLst/>
                  <a:latin typeface="+mn-lt"/>
                  <a:ea typeface="+mn-ea"/>
                  <a:cs typeface="+mn-cs"/>
                </a:rPr>
                <a:t>. For følgende indikatorer, beregnes den normaliseret værdi i omvendt rækkefølge:</a:t>
              </a:r>
            </a:p>
            <a:p>
              <a:endParaRPr lang="da-DK" sz="1100" b="0" i="0" baseline="0">
                <a:solidFill>
                  <a:schemeClr val="tx1"/>
                </a:solidFill>
                <a:effectLst/>
                <a:latin typeface="+mn-lt"/>
                <a:ea typeface="+mn-ea"/>
                <a:cs typeface="+mn-cs"/>
              </a:endParaRPr>
            </a:p>
            <a:p>
              <a:pPr marL="171450" indent="-171450">
                <a:buFont typeface="Arial" panose="020B0604020202020204" pitchFamily="34" charset="0"/>
                <a:buChar char="•"/>
              </a:pPr>
              <a:r>
                <a:rPr lang="da-DK" sz="1100" b="0" i="0" baseline="0">
                  <a:solidFill>
                    <a:schemeClr val="tx1"/>
                  </a:solidFill>
                  <a:effectLst/>
                  <a:latin typeface="+mn-lt"/>
                  <a:ea typeface="+mn-ea"/>
                  <a:cs typeface="+mn-cs"/>
                </a:rPr>
                <a:t>Turismeintensitet</a:t>
              </a:r>
            </a:p>
            <a:p>
              <a:pPr marL="171450" indent="-171450">
                <a:buFont typeface="Arial" panose="020B0604020202020204" pitchFamily="34" charset="0"/>
                <a:buChar char="•"/>
              </a:pPr>
              <a:r>
                <a:rPr lang="da-DK" sz="1100" b="0" i="0" baseline="0">
                  <a:solidFill>
                    <a:schemeClr val="tx1"/>
                  </a:solidFill>
                  <a:effectLst/>
                  <a:latin typeface="+mn-lt"/>
                  <a:ea typeface="+mn-ea"/>
                  <a:cs typeface="+mn-cs"/>
                </a:rPr>
                <a:t>Turismetæthed</a:t>
              </a:r>
            </a:p>
            <a:p>
              <a:pPr marL="171450" indent="-171450">
                <a:buFont typeface="Arial" panose="020B0604020202020204" pitchFamily="34" charset="0"/>
                <a:buChar char="•"/>
              </a:pPr>
              <a:r>
                <a:rPr lang="da-DK" sz="1100" b="0" i="0" baseline="0">
                  <a:solidFill>
                    <a:schemeClr val="tx1"/>
                  </a:solidFill>
                  <a:effectLst/>
                  <a:latin typeface="+mn-lt"/>
                  <a:ea typeface="+mn-ea"/>
                  <a:cs typeface="+mn-cs"/>
                </a:rPr>
                <a:t>Sæsonbeskæftigelse</a:t>
              </a:r>
            </a:p>
            <a:p>
              <a:pPr marL="171450" indent="-171450">
                <a:buFont typeface="Arial" panose="020B0604020202020204" pitchFamily="34" charset="0"/>
                <a:buChar char="•"/>
              </a:pPr>
              <a:r>
                <a:rPr lang="da-DK" sz="1100" b="0" i="0" baseline="0">
                  <a:solidFill>
                    <a:schemeClr val="tx1"/>
                  </a:solidFill>
                  <a:effectLst/>
                  <a:latin typeface="+mn-lt"/>
                  <a:ea typeface="+mn-ea"/>
                  <a:cs typeface="+mn-cs"/>
                </a:rPr>
                <a:t>Sæson i overnatninger</a:t>
              </a:r>
            </a:p>
            <a:p>
              <a:pPr marL="171450" indent="-171450">
                <a:buFont typeface="Arial" panose="020B0604020202020204" pitchFamily="34" charset="0"/>
                <a:buChar char="•"/>
              </a:pPr>
              <a:endParaRPr lang="da-DK" sz="1100" b="0" i="0" baseline="0">
                <a:solidFill>
                  <a:schemeClr val="tx1"/>
                </a:solidFill>
                <a:effectLst/>
                <a:latin typeface="+mn-lt"/>
                <a:ea typeface="+mn-ea"/>
                <a:cs typeface="+mn-cs"/>
              </a:endParaRPr>
            </a:p>
          </xdr:txBody>
        </xdr:sp>
      </mc:Fallback>
    </mc:AlternateContent>
    <xdr:clientData/>
  </xdr:oneCellAnchor>
  <xdr:twoCellAnchor>
    <xdr:from>
      <xdr:col>0</xdr:col>
      <xdr:colOff>9525</xdr:colOff>
      <xdr:row>5</xdr:row>
      <xdr:rowOff>179293</xdr:rowOff>
    </xdr:from>
    <xdr:to>
      <xdr:col>12</xdr:col>
      <xdr:colOff>600075</xdr:colOff>
      <xdr:row>31</xdr:row>
      <xdr:rowOff>85725</xdr:rowOff>
    </xdr:to>
    <xdr:graphicFrame macro="">
      <xdr:nvGraphicFramePr>
        <xdr:cNvPr id="5" name="Diagram 4">
          <a:extLst>
            <a:ext uri="{FF2B5EF4-FFF2-40B4-BE49-F238E27FC236}">
              <a16:creationId xmlns:a16="http://schemas.microsoft.com/office/drawing/2014/main" id="{42843E10-E008-4180-9295-084E6BAB1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185735</xdr:rowOff>
    </xdr:from>
    <xdr:to>
      <xdr:col>12</xdr:col>
      <xdr:colOff>600076</xdr:colOff>
      <xdr:row>31</xdr:row>
      <xdr:rowOff>9525</xdr:rowOff>
    </xdr:to>
    <xdr:graphicFrame macro="">
      <xdr:nvGraphicFramePr>
        <xdr:cNvPr id="2" name="Diagram 1">
          <a:extLst>
            <a:ext uri="{FF2B5EF4-FFF2-40B4-BE49-F238E27FC236}">
              <a16:creationId xmlns:a16="http://schemas.microsoft.com/office/drawing/2014/main" id="{9FFCEE15-FC0E-4431-A66A-179B55F97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32</xdr:row>
      <xdr:rowOff>190497</xdr:rowOff>
    </xdr:from>
    <xdr:ext cx="7934325" cy="3409953"/>
    <xdr:sp macro="" textlink="">
      <xdr:nvSpPr>
        <xdr:cNvPr id="4" name="Tekstfelt 3">
          <a:extLst>
            <a:ext uri="{FF2B5EF4-FFF2-40B4-BE49-F238E27FC236}">
              <a16:creationId xmlns:a16="http://schemas.microsoft.com/office/drawing/2014/main" id="{651286A5-3C1A-474F-9B39-CEF2048F3671}"/>
            </a:ext>
          </a:extLst>
        </xdr:cNvPr>
        <xdr:cNvSpPr txBox="1"/>
      </xdr:nvSpPr>
      <xdr:spPr>
        <a:xfrm>
          <a:off x="0" y="6419847"/>
          <a:ext cx="7934325" cy="34099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200" b="1"/>
            <a:t>Beskrivelse af figuren:</a:t>
          </a:r>
        </a:p>
        <a:p>
          <a:endParaRPr lang="da-DK" sz="1200" b="1"/>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t>For hver af tre dimensioner ("Social", "Økonomi" og "Miljø") er der beregnet et uvægtet aritmetisk gennemsnit for de </a:t>
          </a:r>
          <a:r>
            <a:rPr lang="da-DK" sz="1100" b="0" baseline="0">
              <a:solidFill>
                <a:schemeClr val="tx1"/>
              </a:solidFill>
              <a:effectLst/>
              <a:latin typeface="+mn-lt"/>
              <a:ea typeface="+mn-ea"/>
              <a:cs typeface="+mn-cs"/>
            </a:rPr>
            <a:t>normaliserede værdier af dimensionens underliggende indikatorer fra arket 'Eksempel - Tabel'. Dette udgør scoren for de tre dimensioner.</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tx1"/>
              </a:solidFill>
              <a:effectLst/>
              <a:latin typeface="+mn-lt"/>
              <a:ea typeface="+mn-ea"/>
              <a:cs typeface="+mn-cs"/>
            </a:rPr>
            <a:t>Mens værdien "Samlet score" er et uvægtet aritmetisk gennemsnit af de tre dimensioners værdi. Dette sikrer, at hver af de tre dimensioner vægter lige meget i den samlet score. Men til gengæld kan indikatorerne vægte forskelligt i den samlet score, hvis der er et forskelligt antal af indikatorer i dimensionerne. Metoden er den samme som ISOST indekset, som er blevet brugt til at måle destinationers bæredygtighed i Katalonien (Spanien), jf. Delgado og Palomeque (2018).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b="0" baseline="0"/>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tx1"/>
              </a:solidFill>
              <a:effectLst/>
              <a:latin typeface="+mn-lt"/>
              <a:ea typeface="+mn-ea"/>
              <a:cs typeface="+mn-cs"/>
            </a:rPr>
            <a:t>For alle scorene gælder det, at desto tættere værdien er på 100, desto bedre klarer den pågældende destination sig i sammenligning med de andre destinationer. Mens det omvendte er gældende desto tættere værdien er på 0.</a:t>
          </a:r>
          <a:endParaRPr lang="da-DK">
            <a:effectLst/>
          </a:endParaRPr>
        </a:p>
        <a:p>
          <a:endParaRPr lang="da-DK" sz="1100" b="0" baseline="0"/>
        </a:p>
        <a:p>
          <a:r>
            <a:rPr lang="da-DK" sz="1100" b="0" baseline="0"/>
            <a:t>Figuren muliggør derved, at man kan få en overordnet billede af destinationens bæredygtighed samtidig med, at man kan se hvilke for dimensioner, hvor den pågældende destination klarer sig bedre/dårligere i sammenligning med de andre destinationer.</a:t>
          </a:r>
        </a:p>
        <a:p>
          <a:endParaRPr lang="da-DK" sz="1100" b="0" baseline="0"/>
        </a:p>
        <a:p>
          <a:r>
            <a:rPr lang="da-DK" sz="1100" b="1" baseline="0"/>
            <a:t>Kilde</a:t>
          </a:r>
          <a:r>
            <a:rPr lang="da-DK" sz="1100" b="0" baseline="0"/>
            <a:t>:</a:t>
          </a:r>
        </a:p>
        <a:p>
          <a:r>
            <a:rPr lang="da-DK" sz="1100" b="0" i="0">
              <a:solidFill>
                <a:schemeClr val="tx1"/>
              </a:solidFill>
              <a:effectLst/>
              <a:latin typeface="+mn-lt"/>
              <a:ea typeface="+mn-ea"/>
              <a:cs typeface="+mn-cs"/>
            </a:rPr>
            <a:t>Torres-Delgado, A., &amp; Palomeque, F. L. (2018). The ISOST index: A tool for studying sustainable tourism. </a:t>
          </a:r>
          <a:r>
            <a:rPr lang="da-DK" sz="1100" b="0" i="1">
              <a:solidFill>
                <a:schemeClr val="tx1"/>
              </a:solidFill>
              <a:effectLst/>
              <a:latin typeface="+mn-lt"/>
              <a:ea typeface="+mn-ea"/>
              <a:cs typeface="+mn-cs"/>
            </a:rPr>
            <a:t>Journal of destination marketing &amp; management</a:t>
          </a:r>
          <a:r>
            <a:rPr lang="da-DK" sz="1100" b="0" i="0">
              <a:solidFill>
                <a:schemeClr val="tx1"/>
              </a:solidFill>
              <a:effectLst/>
              <a:latin typeface="+mn-lt"/>
              <a:ea typeface="+mn-ea"/>
              <a:cs typeface="+mn-cs"/>
            </a:rPr>
            <a:t>, </a:t>
          </a:r>
          <a:r>
            <a:rPr lang="da-DK" sz="1100" b="0" i="1">
              <a:solidFill>
                <a:schemeClr val="tx1"/>
              </a:solidFill>
              <a:effectLst/>
              <a:latin typeface="+mn-lt"/>
              <a:ea typeface="+mn-ea"/>
              <a:cs typeface="+mn-cs"/>
            </a:rPr>
            <a:t>8</a:t>
          </a:r>
          <a:r>
            <a:rPr lang="da-DK" sz="1100" b="0" i="0">
              <a:solidFill>
                <a:schemeClr val="tx1"/>
              </a:solidFill>
              <a:effectLst/>
              <a:latin typeface="+mn-lt"/>
              <a:ea typeface="+mn-ea"/>
              <a:cs typeface="+mn-cs"/>
            </a:rPr>
            <a:t>, 281-289.</a:t>
          </a:r>
          <a:endParaRPr lang="da-DK" sz="1100" b="0" baseline="0"/>
        </a:p>
      </xdr:txBody>
    </xdr:sp>
    <xdr:clientData/>
  </xdr:oneCellAnchor>
</xdr:wsDr>
</file>

<file path=xl/drawings/drawing3.xml><?xml version="1.0" encoding="utf-8"?>
<c:userShapes xmlns:c="http://schemas.openxmlformats.org/drawingml/2006/chart">
  <cdr:relSizeAnchor xmlns:cdr="http://schemas.openxmlformats.org/drawingml/2006/chartDrawing">
    <cdr:from>
      <cdr:x>0.1881</cdr:x>
      <cdr:y>0.90953</cdr:y>
    </cdr:from>
    <cdr:to>
      <cdr:x>0.33714</cdr:x>
      <cdr:y>0.96921</cdr:y>
    </cdr:to>
    <cdr:sp macro="" textlink="">
      <cdr:nvSpPr>
        <cdr:cNvPr id="2" name="Tekstfelt 1">
          <a:extLst xmlns:a="http://schemas.openxmlformats.org/drawingml/2006/main">
            <a:ext uri="{FF2B5EF4-FFF2-40B4-BE49-F238E27FC236}">
              <a16:creationId xmlns:a16="http://schemas.microsoft.com/office/drawing/2014/main" id="{00A7BEE1-417D-42D1-BCF9-C420DCA0C3EA}"/>
            </a:ext>
          </a:extLst>
        </cdr:cNvPr>
        <cdr:cNvSpPr txBox="1"/>
      </cdr:nvSpPr>
      <cdr:spPr>
        <a:xfrm xmlns:a="http://schemas.openxmlformats.org/drawingml/2006/main">
          <a:off x="1488855" y="4309981"/>
          <a:ext cx="1179693" cy="2828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200"/>
            <a:t>Social</a:t>
          </a:r>
        </a:p>
      </cdr:txBody>
    </cdr:sp>
  </cdr:relSizeAnchor>
  <cdr:relSizeAnchor xmlns:cdr="http://schemas.openxmlformats.org/drawingml/2006/chartDrawing">
    <cdr:from>
      <cdr:x>0.37089</cdr:x>
      <cdr:y>0.91122</cdr:y>
    </cdr:from>
    <cdr:to>
      <cdr:x>0.51993</cdr:x>
      <cdr:y>0.97089</cdr:y>
    </cdr:to>
    <cdr:sp macro="" textlink="">
      <cdr:nvSpPr>
        <cdr:cNvPr id="3" name="Tekstfelt 1">
          <a:extLst xmlns:a="http://schemas.openxmlformats.org/drawingml/2006/main">
            <a:ext uri="{FF2B5EF4-FFF2-40B4-BE49-F238E27FC236}">
              <a16:creationId xmlns:a16="http://schemas.microsoft.com/office/drawing/2014/main" id="{E33DCD39-C54A-4190-9A58-9214853E148C}"/>
            </a:ext>
          </a:extLst>
        </cdr:cNvPr>
        <cdr:cNvSpPr txBox="1"/>
      </cdr:nvSpPr>
      <cdr:spPr>
        <a:xfrm xmlns:a="http://schemas.openxmlformats.org/drawingml/2006/main">
          <a:off x="2935673" y="4317989"/>
          <a:ext cx="1179693" cy="282758"/>
        </a:xfrm>
        <a:prstGeom xmlns:a="http://schemas.openxmlformats.org/drawingml/2006/main" prst="rect">
          <a:avLst/>
        </a:prstGeom>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1200"/>
            <a:t>Økonomi</a:t>
          </a:r>
        </a:p>
      </cdr:txBody>
    </cdr:sp>
  </cdr:relSizeAnchor>
  <cdr:relSizeAnchor xmlns:cdr="http://schemas.openxmlformats.org/drawingml/2006/chartDrawing">
    <cdr:from>
      <cdr:x>0.55423</cdr:x>
      <cdr:y>0.91131</cdr:y>
    </cdr:from>
    <cdr:to>
      <cdr:x>0.70327</cdr:x>
      <cdr:y>0.97098</cdr:y>
    </cdr:to>
    <cdr:sp macro="" textlink="">
      <cdr:nvSpPr>
        <cdr:cNvPr id="4" name="Tekstfelt 1">
          <a:extLst xmlns:a="http://schemas.openxmlformats.org/drawingml/2006/main">
            <a:ext uri="{FF2B5EF4-FFF2-40B4-BE49-F238E27FC236}">
              <a16:creationId xmlns:a16="http://schemas.microsoft.com/office/drawing/2014/main" id="{E33DCD39-C54A-4190-9A58-9214853E148C}"/>
            </a:ext>
          </a:extLst>
        </cdr:cNvPr>
        <cdr:cNvSpPr txBox="1"/>
      </cdr:nvSpPr>
      <cdr:spPr>
        <a:xfrm xmlns:a="http://schemas.openxmlformats.org/drawingml/2006/main">
          <a:off x="4386922" y="4318416"/>
          <a:ext cx="1179693" cy="282758"/>
        </a:xfrm>
        <a:prstGeom xmlns:a="http://schemas.openxmlformats.org/drawingml/2006/main" prst="rect">
          <a:avLst/>
        </a:prstGeom>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1200"/>
            <a:t>Miljø</a:t>
          </a:r>
        </a:p>
      </cdr:txBody>
    </cdr:sp>
  </cdr:relSizeAnchor>
  <cdr:relSizeAnchor xmlns:cdr="http://schemas.openxmlformats.org/drawingml/2006/chartDrawing">
    <cdr:from>
      <cdr:x>0.73181</cdr:x>
      <cdr:y>0.90921</cdr:y>
    </cdr:from>
    <cdr:to>
      <cdr:x>0.89892</cdr:x>
      <cdr:y>0.96888</cdr:y>
    </cdr:to>
    <cdr:sp macro="" textlink="">
      <cdr:nvSpPr>
        <cdr:cNvPr id="8" name="Tekstfelt 1">
          <a:extLst xmlns:a="http://schemas.openxmlformats.org/drawingml/2006/main">
            <a:ext uri="{FF2B5EF4-FFF2-40B4-BE49-F238E27FC236}">
              <a16:creationId xmlns:a16="http://schemas.microsoft.com/office/drawing/2014/main" id="{B07741D3-60AB-4B49-91A4-E337F338BA77}"/>
            </a:ext>
          </a:extLst>
        </cdr:cNvPr>
        <cdr:cNvSpPr txBox="1"/>
      </cdr:nvSpPr>
      <cdr:spPr>
        <a:xfrm xmlns:a="http://schemas.openxmlformats.org/drawingml/2006/main">
          <a:off x="5792449" y="4360426"/>
          <a:ext cx="1322726" cy="2861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1200"/>
            <a:t>Samlet bæredygtig </a:t>
          </a:r>
        </a:p>
        <a:p xmlns:a="http://schemas.openxmlformats.org/drawingml/2006/main">
          <a:pPr algn="ctr"/>
          <a:r>
            <a:rPr lang="da-DK" sz="1200"/>
            <a:t>turisme score</a:t>
          </a:r>
        </a:p>
      </cdr:txBody>
    </cdr:sp>
  </cdr:relSizeAnchor>
  <cdr:relSizeAnchor xmlns:cdr="http://schemas.openxmlformats.org/drawingml/2006/chartDrawing">
    <cdr:from>
      <cdr:x>0.72184</cdr:x>
      <cdr:y>0.0392</cdr:y>
    </cdr:from>
    <cdr:to>
      <cdr:x>0.72184</cdr:x>
      <cdr:y>0.8995</cdr:y>
    </cdr:to>
    <cdr:cxnSp macro="">
      <cdr:nvCxnSpPr>
        <cdr:cNvPr id="9" name="Lige forbindelse 8">
          <a:extLst xmlns:a="http://schemas.openxmlformats.org/drawingml/2006/main">
            <a:ext uri="{FF2B5EF4-FFF2-40B4-BE49-F238E27FC236}">
              <a16:creationId xmlns:a16="http://schemas.microsoft.com/office/drawing/2014/main" id="{01C690AE-93BF-4C45-997E-2F8DF2F09564}"/>
            </a:ext>
          </a:extLst>
        </cdr:cNvPr>
        <cdr:cNvCxnSpPr/>
      </cdr:nvCxnSpPr>
      <cdr:spPr>
        <a:xfrm xmlns:a="http://schemas.openxmlformats.org/drawingml/2006/main" flipV="1">
          <a:off x="5713590" y="185757"/>
          <a:ext cx="0" cy="4076695"/>
        </a:xfrm>
        <a:prstGeom xmlns:a="http://schemas.openxmlformats.org/drawingml/2006/main" prst="line">
          <a:avLst/>
        </a:prstGeom>
        <a:ln xmlns:a="http://schemas.openxmlformats.org/drawingml/2006/main" w="19050">
          <a:prstDash val="dash"/>
        </a:ln>
      </cdr:spPr>
      <cdr:style>
        <a:lnRef xmlns:a="http://schemas.openxmlformats.org/drawingml/2006/main" idx="3">
          <a:schemeClr val="accent3"/>
        </a:lnRef>
        <a:fillRef xmlns:a="http://schemas.openxmlformats.org/drawingml/2006/main" idx="0">
          <a:schemeClr val="accent3"/>
        </a:fillRef>
        <a:effectRef xmlns:a="http://schemas.openxmlformats.org/drawingml/2006/main" idx="2">
          <a:schemeClr val="accent3"/>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E670-FC01-4448-B922-21E77C12DC2D}">
  <dimension ref="A1:T38"/>
  <sheetViews>
    <sheetView tabSelected="1" workbookViewId="0"/>
  </sheetViews>
  <sheetFormatPr defaultRowHeight="15" x14ac:dyDescent="0.25"/>
  <cols>
    <col min="20" max="20" width="9.140625" customWidth="1"/>
  </cols>
  <sheetData>
    <row r="1" spans="1:20" ht="23.25" x14ac:dyDescent="0.35">
      <c r="A1" s="1" t="s">
        <v>68</v>
      </c>
    </row>
    <row r="2" spans="1:20" x14ac:dyDescent="0.25">
      <c r="A2" s="8" t="s">
        <v>124</v>
      </c>
    </row>
    <row r="5" spans="1:20" s="36" customFormat="1" ht="18.75" x14ac:dyDescent="0.3">
      <c r="A5" s="33" t="s">
        <v>123</v>
      </c>
      <c r="B5" s="34"/>
      <c r="C5" s="34"/>
      <c r="D5" s="34"/>
      <c r="E5" s="34"/>
      <c r="F5" s="34"/>
      <c r="G5" s="34"/>
      <c r="H5" s="34"/>
      <c r="I5" s="34"/>
      <c r="J5" s="34"/>
      <c r="K5" s="34"/>
      <c r="L5" s="34"/>
      <c r="M5" s="34"/>
      <c r="N5" s="34"/>
      <c r="O5" s="34"/>
      <c r="P5" s="34"/>
      <c r="Q5" s="34"/>
      <c r="R5" s="34"/>
      <c r="S5" s="34"/>
      <c r="T5" s="34"/>
    </row>
    <row r="7" spans="1:20" s="35" customFormat="1" ht="15" customHeight="1" x14ac:dyDescent="0.25">
      <c r="A7" s="58" t="s">
        <v>203</v>
      </c>
      <c r="B7" s="58"/>
      <c r="C7" s="58"/>
      <c r="D7" s="58"/>
      <c r="E7" s="58"/>
      <c r="F7" s="58"/>
      <c r="G7" s="58"/>
      <c r="H7" s="58"/>
      <c r="I7" s="58"/>
      <c r="J7" s="58"/>
      <c r="K7" s="58"/>
      <c r="L7" s="58"/>
      <c r="M7" s="58"/>
      <c r="N7" s="58"/>
      <c r="O7" s="58"/>
      <c r="P7" s="58"/>
      <c r="Q7" s="58"/>
      <c r="R7" s="58"/>
      <c r="S7" s="58"/>
      <c r="T7" s="58"/>
    </row>
    <row r="8" spans="1:20" s="35" customFormat="1" ht="15" customHeight="1" x14ac:dyDescent="0.25">
      <c r="A8" s="58"/>
      <c r="B8" s="58"/>
      <c r="C8" s="58"/>
      <c r="D8" s="58"/>
      <c r="E8" s="58"/>
      <c r="F8" s="58"/>
      <c r="G8" s="58"/>
      <c r="H8" s="58"/>
      <c r="I8" s="58"/>
      <c r="J8" s="58"/>
      <c r="K8" s="58"/>
      <c r="L8" s="58"/>
      <c r="M8" s="58"/>
      <c r="N8" s="58"/>
      <c r="O8" s="58"/>
      <c r="P8" s="58"/>
      <c r="Q8" s="58"/>
      <c r="R8" s="58"/>
      <c r="S8" s="58"/>
      <c r="T8" s="58"/>
    </row>
    <row r="9" spans="1:20" s="35" customFormat="1" ht="15" customHeight="1" x14ac:dyDescent="0.25">
      <c r="A9" s="58"/>
      <c r="B9" s="58"/>
      <c r="C9" s="58"/>
      <c r="D9" s="58"/>
      <c r="E9" s="58"/>
      <c r="F9" s="58"/>
      <c r="G9" s="58"/>
      <c r="H9" s="58"/>
      <c r="I9" s="58"/>
      <c r="J9" s="58"/>
      <c r="K9" s="58"/>
      <c r="L9" s="58"/>
      <c r="M9" s="58"/>
      <c r="N9" s="58"/>
      <c r="O9" s="58"/>
      <c r="P9" s="58"/>
      <c r="Q9" s="58"/>
      <c r="R9" s="58"/>
      <c r="S9" s="58"/>
      <c r="T9" s="58"/>
    </row>
    <row r="10" spans="1:20" s="35" customFormat="1" ht="15" customHeight="1" x14ac:dyDescent="0.25">
      <c r="A10" s="58"/>
      <c r="B10" s="58"/>
      <c r="C10" s="58"/>
      <c r="D10" s="58"/>
      <c r="E10" s="58"/>
      <c r="F10" s="58"/>
      <c r="G10" s="58"/>
      <c r="H10" s="58"/>
      <c r="I10" s="58"/>
      <c r="J10" s="58"/>
      <c r="K10" s="58"/>
      <c r="L10" s="58"/>
      <c r="M10" s="58"/>
      <c r="N10" s="58"/>
      <c r="O10" s="58"/>
      <c r="P10" s="58"/>
      <c r="Q10" s="58"/>
      <c r="R10" s="58"/>
      <c r="S10" s="58"/>
      <c r="T10" s="58"/>
    </row>
    <row r="11" spans="1:20" s="35" customFormat="1" ht="15.75" customHeight="1" x14ac:dyDescent="0.25">
      <c r="A11" s="58"/>
      <c r="B11" s="58"/>
      <c r="C11" s="58"/>
      <c r="D11" s="58"/>
      <c r="E11" s="58"/>
      <c r="F11" s="58"/>
      <c r="G11" s="58"/>
      <c r="H11" s="58"/>
      <c r="I11" s="58"/>
      <c r="J11" s="58"/>
      <c r="K11" s="58"/>
      <c r="L11" s="58"/>
      <c r="M11" s="58"/>
      <c r="N11" s="58"/>
      <c r="O11" s="58"/>
      <c r="P11" s="58"/>
      <c r="Q11" s="58"/>
      <c r="R11" s="58"/>
      <c r="S11" s="58"/>
      <c r="T11" s="58"/>
    </row>
    <row r="12" spans="1:20" s="35" customFormat="1" ht="15.75" customHeight="1" x14ac:dyDescent="0.25">
      <c r="A12" s="58"/>
      <c r="B12" s="58"/>
      <c r="C12" s="58"/>
      <c r="D12" s="58"/>
      <c r="E12" s="58"/>
      <c r="F12" s="58"/>
      <c r="G12" s="58"/>
      <c r="H12" s="58"/>
      <c r="I12" s="58"/>
      <c r="J12" s="58"/>
      <c r="K12" s="58"/>
      <c r="L12" s="58"/>
      <c r="M12" s="58"/>
      <c r="N12" s="58"/>
      <c r="O12" s="58"/>
      <c r="P12" s="58"/>
      <c r="Q12" s="58"/>
      <c r="R12" s="58"/>
      <c r="S12" s="58"/>
      <c r="T12" s="58"/>
    </row>
    <row r="13" spans="1:20" s="35" customFormat="1" ht="15.75" customHeight="1" x14ac:dyDescent="0.25">
      <c r="A13" s="58"/>
      <c r="B13" s="58"/>
      <c r="C13" s="58"/>
      <c r="D13" s="58"/>
      <c r="E13" s="58"/>
      <c r="F13" s="58"/>
      <c r="G13" s="58"/>
      <c r="H13" s="58"/>
      <c r="I13" s="58"/>
      <c r="J13" s="58"/>
      <c r="K13" s="58"/>
      <c r="L13" s="58"/>
      <c r="M13" s="58"/>
      <c r="N13" s="58"/>
      <c r="O13" s="58"/>
      <c r="P13" s="58"/>
      <c r="Q13" s="58"/>
      <c r="R13" s="58"/>
      <c r="S13" s="58"/>
      <c r="T13" s="58"/>
    </row>
    <row r="14" spans="1:20" s="35" customFormat="1" ht="15.75" customHeight="1" x14ac:dyDescent="0.25">
      <c r="A14" s="58"/>
      <c r="B14" s="58"/>
      <c r="C14" s="58"/>
      <c r="D14" s="58"/>
      <c r="E14" s="58"/>
      <c r="F14" s="58"/>
      <c r="G14" s="58"/>
      <c r="H14" s="58"/>
      <c r="I14" s="58"/>
      <c r="J14" s="58"/>
      <c r="K14" s="58"/>
      <c r="L14" s="58"/>
      <c r="M14" s="58"/>
      <c r="N14" s="58"/>
      <c r="O14" s="58"/>
      <c r="P14" s="58"/>
      <c r="Q14" s="58"/>
      <c r="R14" s="58"/>
      <c r="S14" s="58"/>
      <c r="T14" s="58"/>
    </row>
    <row r="15" spans="1:20" ht="15.75" x14ac:dyDescent="0.25">
      <c r="A15" s="56"/>
      <c r="B15" s="56"/>
      <c r="C15" s="56"/>
      <c r="D15" s="56"/>
      <c r="E15" s="56"/>
      <c r="F15" s="56"/>
      <c r="G15" s="56"/>
      <c r="H15" s="56"/>
      <c r="I15" s="56"/>
      <c r="J15" s="56"/>
      <c r="K15" s="56"/>
      <c r="L15" s="56"/>
      <c r="M15" s="56"/>
      <c r="N15" s="56"/>
      <c r="O15" s="56"/>
      <c r="P15" s="56"/>
      <c r="Q15" s="56"/>
      <c r="R15" s="56"/>
      <c r="S15" s="56"/>
      <c r="T15" s="56"/>
    </row>
    <row r="17" spans="1:20" s="37" customFormat="1" ht="18.75" x14ac:dyDescent="0.3">
      <c r="A17" s="19" t="s">
        <v>125</v>
      </c>
      <c r="B17" s="19"/>
      <c r="C17" s="19"/>
      <c r="D17" s="19"/>
      <c r="E17" s="19"/>
      <c r="F17" s="19"/>
      <c r="G17" s="19"/>
      <c r="H17" s="19"/>
      <c r="I17" s="19"/>
      <c r="J17" s="19"/>
      <c r="K17" s="19"/>
      <c r="L17" s="19"/>
      <c r="M17" s="19"/>
      <c r="N17" s="19"/>
      <c r="O17" s="19"/>
      <c r="P17" s="19"/>
      <c r="Q17" s="19"/>
      <c r="R17" s="19"/>
      <c r="S17" s="19"/>
      <c r="T17" s="19"/>
    </row>
    <row r="19" spans="1:20" ht="15" customHeight="1" x14ac:dyDescent="0.25">
      <c r="A19" s="57" t="s">
        <v>127</v>
      </c>
      <c r="B19" s="57"/>
      <c r="C19" s="57"/>
      <c r="D19" s="57"/>
      <c r="E19" s="57"/>
      <c r="F19" s="57"/>
      <c r="G19" s="57"/>
      <c r="H19" s="57"/>
      <c r="I19" s="57"/>
      <c r="J19" s="57"/>
      <c r="K19" s="57"/>
      <c r="L19" s="57"/>
      <c r="M19" s="57"/>
      <c r="N19" s="57"/>
      <c r="O19" s="57"/>
      <c r="P19" s="57"/>
      <c r="Q19" s="57"/>
      <c r="R19" s="57"/>
      <c r="S19" s="57"/>
      <c r="T19" s="57"/>
    </row>
    <row r="20" spans="1:20" ht="15" customHeight="1" x14ac:dyDescent="0.25">
      <c r="A20" s="57"/>
      <c r="B20" s="57"/>
      <c r="C20" s="57"/>
      <c r="D20" s="57"/>
      <c r="E20" s="57"/>
      <c r="F20" s="57"/>
      <c r="G20" s="57"/>
      <c r="H20" s="57"/>
      <c r="I20" s="57"/>
      <c r="J20" s="57"/>
      <c r="K20" s="57"/>
      <c r="L20" s="57"/>
      <c r="M20" s="57"/>
      <c r="N20" s="57"/>
      <c r="O20" s="57"/>
      <c r="P20" s="57"/>
      <c r="Q20" s="57"/>
      <c r="R20" s="57"/>
      <c r="S20" s="57"/>
      <c r="T20" s="57"/>
    </row>
    <row r="21" spans="1:20" ht="15" customHeight="1" x14ac:dyDescent="0.25">
      <c r="A21" s="57"/>
      <c r="B21" s="57"/>
      <c r="C21" s="57"/>
      <c r="D21" s="57"/>
      <c r="E21" s="57"/>
      <c r="F21" s="57"/>
      <c r="G21" s="57"/>
      <c r="H21" s="57"/>
      <c r="I21" s="57"/>
      <c r="J21" s="57"/>
      <c r="K21" s="57"/>
      <c r="L21" s="57"/>
      <c r="M21" s="57"/>
      <c r="N21" s="57"/>
      <c r="O21" s="57"/>
      <c r="P21" s="57"/>
      <c r="Q21" s="57"/>
      <c r="R21" s="57"/>
      <c r="S21" s="57"/>
      <c r="T21" s="57"/>
    </row>
    <row r="22" spans="1:20" ht="15" customHeight="1" x14ac:dyDescent="0.25">
      <c r="A22" s="57"/>
      <c r="B22" s="57"/>
      <c r="C22" s="57"/>
      <c r="D22" s="57"/>
      <c r="E22" s="57"/>
      <c r="F22" s="57"/>
      <c r="G22" s="57"/>
      <c r="H22" s="57"/>
      <c r="I22" s="57"/>
      <c r="J22" s="57"/>
      <c r="K22" s="57"/>
      <c r="L22" s="57"/>
      <c r="M22" s="57"/>
      <c r="N22" s="57"/>
      <c r="O22" s="57"/>
      <c r="P22" s="57"/>
      <c r="Q22" s="57"/>
      <c r="R22" s="57"/>
      <c r="S22" s="57"/>
      <c r="T22" s="57"/>
    </row>
    <row r="23" spans="1:20" ht="15" customHeight="1" x14ac:dyDescent="0.25">
      <c r="A23" s="57"/>
      <c r="B23" s="57"/>
      <c r="C23" s="57"/>
      <c r="D23" s="57"/>
      <c r="E23" s="57"/>
      <c r="F23" s="57"/>
      <c r="G23" s="57"/>
      <c r="H23" s="57"/>
      <c r="I23" s="57"/>
      <c r="J23" s="57"/>
      <c r="K23" s="57"/>
      <c r="L23" s="57"/>
      <c r="M23" s="57"/>
      <c r="N23" s="57"/>
      <c r="O23" s="57"/>
      <c r="P23" s="57"/>
      <c r="Q23" s="57"/>
      <c r="R23" s="57"/>
      <c r="S23" s="57"/>
      <c r="T23" s="57"/>
    </row>
    <row r="24" spans="1:20" ht="15" customHeight="1" x14ac:dyDescent="0.25">
      <c r="A24" s="57"/>
      <c r="B24" s="57"/>
      <c r="C24" s="57"/>
      <c r="D24" s="57"/>
      <c r="E24" s="57"/>
      <c r="F24" s="57"/>
      <c r="G24" s="57"/>
      <c r="H24" s="57"/>
      <c r="I24" s="57"/>
      <c r="J24" s="57"/>
      <c r="K24" s="57"/>
      <c r="L24" s="57"/>
      <c r="M24" s="57"/>
      <c r="N24" s="57"/>
      <c r="O24" s="57"/>
      <c r="P24" s="57"/>
      <c r="Q24" s="57"/>
      <c r="R24" s="57"/>
      <c r="S24" s="57"/>
      <c r="T24" s="57"/>
    </row>
    <row r="25" spans="1:20" ht="15" customHeight="1" x14ac:dyDescent="0.25">
      <c r="A25" s="57"/>
      <c r="B25" s="57"/>
      <c r="C25" s="57"/>
      <c r="D25" s="57"/>
      <c r="E25" s="57"/>
      <c r="F25" s="57"/>
      <c r="G25" s="57"/>
      <c r="H25" s="57"/>
      <c r="I25" s="57"/>
      <c r="J25" s="57"/>
      <c r="K25" s="57"/>
      <c r="L25" s="57"/>
      <c r="M25" s="57"/>
      <c r="N25" s="57"/>
      <c r="O25" s="57"/>
      <c r="P25" s="57"/>
      <c r="Q25" s="57"/>
      <c r="R25" s="57"/>
      <c r="S25" s="57"/>
      <c r="T25" s="57"/>
    </row>
    <row r="26" spans="1:20" ht="15" customHeight="1" x14ac:dyDescent="0.25">
      <c r="A26" s="57"/>
      <c r="B26" s="57"/>
      <c r="C26" s="57"/>
      <c r="D26" s="57"/>
      <c r="E26" s="57"/>
      <c r="F26" s="57"/>
      <c r="G26" s="57"/>
      <c r="H26" s="57"/>
      <c r="I26" s="57"/>
      <c r="J26" s="57"/>
      <c r="K26" s="57"/>
      <c r="L26" s="57"/>
      <c r="M26" s="57"/>
      <c r="N26" s="57"/>
      <c r="O26" s="57"/>
      <c r="P26" s="57"/>
      <c r="Q26" s="57"/>
      <c r="R26" s="57"/>
      <c r="S26" s="57"/>
      <c r="T26" s="57"/>
    </row>
    <row r="27" spans="1:20" ht="15" customHeight="1" x14ac:dyDescent="0.25">
      <c r="A27" s="57"/>
      <c r="B27" s="57"/>
      <c r="C27" s="57"/>
      <c r="D27" s="57"/>
      <c r="E27" s="57"/>
      <c r="F27" s="57"/>
      <c r="G27" s="57"/>
      <c r="H27" s="57"/>
      <c r="I27" s="57"/>
      <c r="J27" s="57"/>
      <c r="K27" s="57"/>
      <c r="L27" s="57"/>
      <c r="M27" s="57"/>
      <c r="N27" s="57"/>
      <c r="O27" s="57"/>
      <c r="P27" s="57"/>
      <c r="Q27" s="57"/>
      <c r="R27" s="57"/>
      <c r="S27" s="57"/>
      <c r="T27" s="57"/>
    </row>
    <row r="28" spans="1:20" ht="15" customHeight="1" x14ac:dyDescent="0.25">
      <c r="A28" s="57"/>
      <c r="B28" s="57"/>
      <c r="C28" s="57"/>
      <c r="D28" s="57"/>
      <c r="E28" s="57"/>
      <c r="F28" s="57"/>
      <c r="G28" s="57"/>
      <c r="H28" s="57"/>
      <c r="I28" s="57"/>
      <c r="J28" s="57"/>
      <c r="K28" s="57"/>
      <c r="L28" s="57"/>
      <c r="M28" s="57"/>
      <c r="N28" s="57"/>
      <c r="O28" s="57"/>
      <c r="P28" s="57"/>
      <c r="Q28" s="57"/>
      <c r="R28" s="57"/>
      <c r="S28" s="57"/>
      <c r="T28" s="57"/>
    </row>
    <row r="29" spans="1:20" ht="15" customHeight="1" x14ac:dyDescent="0.25">
      <c r="A29" s="57"/>
      <c r="B29" s="57"/>
      <c r="C29" s="57"/>
      <c r="D29" s="57"/>
      <c r="E29" s="57"/>
      <c r="F29" s="57"/>
      <c r="G29" s="57"/>
      <c r="H29" s="57"/>
      <c r="I29" s="57"/>
      <c r="J29" s="57"/>
      <c r="K29" s="57"/>
      <c r="L29" s="57"/>
      <c r="M29" s="57"/>
      <c r="N29" s="57"/>
      <c r="O29" s="57"/>
      <c r="P29" s="57"/>
      <c r="Q29" s="57"/>
      <c r="R29" s="57"/>
      <c r="S29" s="57"/>
      <c r="T29" s="57"/>
    </row>
    <row r="30" spans="1:20" ht="15" customHeight="1" x14ac:dyDescent="0.25">
      <c r="A30" s="57"/>
      <c r="B30" s="57"/>
      <c r="C30" s="57"/>
      <c r="D30" s="57"/>
      <c r="E30" s="57"/>
      <c r="F30" s="57"/>
      <c r="G30" s="57"/>
      <c r="H30" s="57"/>
      <c r="I30" s="57"/>
      <c r="J30" s="57"/>
      <c r="K30" s="57"/>
      <c r="L30" s="57"/>
      <c r="M30" s="57"/>
      <c r="N30" s="57"/>
      <c r="O30" s="57"/>
      <c r="P30" s="57"/>
      <c r="Q30" s="57"/>
      <c r="R30" s="57"/>
      <c r="S30" s="57"/>
      <c r="T30" s="57"/>
    </row>
    <row r="31" spans="1:20" ht="15" customHeight="1" x14ac:dyDescent="0.25">
      <c r="A31" s="57"/>
      <c r="B31" s="57"/>
      <c r="C31" s="57"/>
      <c r="D31" s="57"/>
      <c r="E31" s="57"/>
      <c r="F31" s="57"/>
      <c r="G31" s="57"/>
      <c r="H31" s="57"/>
      <c r="I31" s="57"/>
      <c r="J31" s="57"/>
      <c r="K31" s="57"/>
      <c r="L31" s="57"/>
      <c r="M31" s="57"/>
      <c r="N31" s="57"/>
      <c r="O31" s="57"/>
      <c r="P31" s="57"/>
      <c r="Q31" s="57"/>
      <c r="R31" s="57"/>
      <c r="S31" s="57"/>
      <c r="T31" s="57"/>
    </row>
    <row r="32" spans="1:20" ht="15" customHeight="1" x14ac:dyDescent="0.25">
      <c r="A32" s="38"/>
      <c r="B32" s="38"/>
      <c r="C32" s="38"/>
      <c r="D32" s="38"/>
      <c r="E32" s="38"/>
      <c r="F32" s="38"/>
      <c r="G32" s="38"/>
      <c r="H32" s="38"/>
      <c r="I32" s="38"/>
      <c r="J32" s="38"/>
      <c r="K32" s="38"/>
      <c r="L32" s="38"/>
      <c r="M32" s="38"/>
      <c r="N32" s="38"/>
      <c r="O32" s="38"/>
      <c r="P32" s="38"/>
      <c r="Q32" s="38"/>
      <c r="R32" s="38"/>
      <c r="S32" s="38"/>
      <c r="T32" s="38"/>
    </row>
    <row r="33" spans="1:20" ht="15" customHeight="1" x14ac:dyDescent="0.25">
      <c r="A33" s="38"/>
      <c r="B33" s="38"/>
      <c r="C33" s="38"/>
      <c r="D33" s="38"/>
      <c r="E33" s="38"/>
      <c r="F33" s="38"/>
      <c r="G33" s="38"/>
      <c r="H33" s="38"/>
      <c r="I33" s="38"/>
      <c r="J33" s="38"/>
      <c r="K33" s="38"/>
      <c r="L33" s="38"/>
      <c r="M33" s="38"/>
      <c r="N33" s="38"/>
      <c r="O33" s="38"/>
      <c r="P33" s="38"/>
      <c r="Q33" s="38"/>
      <c r="R33" s="38"/>
      <c r="S33" s="38"/>
      <c r="T33" s="38"/>
    </row>
    <row r="34" spans="1:20" ht="15" customHeight="1" x14ac:dyDescent="0.25">
      <c r="A34" s="38"/>
      <c r="B34" s="38"/>
      <c r="C34" s="38"/>
      <c r="D34" s="38"/>
      <c r="E34" s="38"/>
      <c r="F34" s="38"/>
      <c r="G34" s="38"/>
      <c r="H34" s="38"/>
      <c r="I34" s="38"/>
      <c r="J34" s="38"/>
      <c r="K34" s="38"/>
      <c r="L34" s="38"/>
      <c r="M34" s="38"/>
      <c r="N34" s="38"/>
      <c r="O34" s="38"/>
      <c r="P34" s="38"/>
      <c r="Q34" s="38"/>
      <c r="R34" s="38"/>
      <c r="S34" s="38"/>
      <c r="T34" s="38"/>
    </row>
    <row r="35" spans="1:20" ht="15" customHeight="1" x14ac:dyDescent="0.25">
      <c r="A35" s="38"/>
      <c r="B35" s="38"/>
      <c r="C35" s="38"/>
      <c r="D35" s="38"/>
      <c r="E35" s="38"/>
      <c r="F35" s="38"/>
      <c r="G35" s="38"/>
      <c r="H35" s="38"/>
      <c r="I35" s="38"/>
      <c r="J35" s="38"/>
      <c r="K35" s="38"/>
      <c r="L35" s="38"/>
      <c r="M35" s="38"/>
      <c r="N35" s="38"/>
      <c r="O35" s="38"/>
      <c r="P35" s="38"/>
      <c r="Q35" s="38"/>
      <c r="R35" s="38"/>
      <c r="S35" s="38"/>
      <c r="T35" s="38"/>
    </row>
    <row r="36" spans="1:20" ht="15" customHeight="1" x14ac:dyDescent="0.25">
      <c r="A36" s="38"/>
      <c r="B36" s="38"/>
      <c r="C36" s="38"/>
      <c r="D36" s="38"/>
      <c r="E36" s="38"/>
      <c r="F36" s="38"/>
      <c r="G36" s="38"/>
      <c r="H36" s="38"/>
      <c r="I36" s="38"/>
      <c r="J36" s="38"/>
      <c r="K36" s="38"/>
      <c r="L36" s="38"/>
      <c r="M36" s="38"/>
      <c r="N36" s="38"/>
      <c r="O36" s="38"/>
      <c r="P36" s="38"/>
      <c r="Q36" s="38"/>
      <c r="R36" s="38"/>
      <c r="S36" s="38"/>
      <c r="T36" s="38"/>
    </row>
    <row r="37" spans="1:20" ht="15" customHeight="1" x14ac:dyDescent="0.25">
      <c r="A37" s="38"/>
      <c r="B37" s="38"/>
      <c r="C37" s="38"/>
      <c r="D37" s="38"/>
      <c r="E37" s="38"/>
      <c r="F37" s="38"/>
      <c r="G37" s="38"/>
      <c r="H37" s="38"/>
      <c r="I37" s="38"/>
      <c r="J37" s="38"/>
      <c r="K37" s="38"/>
      <c r="L37" s="38"/>
      <c r="M37" s="38"/>
      <c r="N37" s="38"/>
      <c r="O37" s="38"/>
      <c r="P37" s="38"/>
      <c r="Q37" s="38"/>
      <c r="R37" s="38"/>
      <c r="S37" s="38"/>
      <c r="T37" s="38"/>
    </row>
    <row r="38" spans="1:20" ht="15" customHeight="1" x14ac:dyDescent="0.25">
      <c r="A38" s="38"/>
      <c r="B38" s="38"/>
      <c r="C38" s="38"/>
      <c r="D38" s="38"/>
      <c r="E38" s="38"/>
      <c r="F38" s="38"/>
      <c r="G38" s="38"/>
      <c r="H38" s="38"/>
      <c r="I38" s="38"/>
      <c r="J38" s="38"/>
      <c r="K38" s="38"/>
      <c r="L38" s="38"/>
      <c r="M38" s="38"/>
      <c r="N38" s="38"/>
      <c r="O38" s="38"/>
      <c r="P38" s="38"/>
      <c r="Q38" s="38"/>
      <c r="R38" s="38"/>
      <c r="S38" s="38"/>
      <c r="T38" s="38"/>
    </row>
  </sheetData>
  <mergeCells count="2">
    <mergeCell ref="A19:T31"/>
    <mergeCell ref="A7:T14"/>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0950-22AF-456D-AF06-E1C1945C64D9}">
  <dimension ref="A1:I154"/>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17" customWidth="1"/>
    <col min="2" max="2" width="23.42578125" customWidth="1"/>
    <col min="3" max="3" width="40.7109375" customWidth="1"/>
    <col min="4" max="4" width="22" customWidth="1"/>
    <col min="5" max="5" width="19.85546875" customWidth="1"/>
    <col min="6" max="7" width="46" customWidth="1"/>
    <col min="8" max="8" width="65.7109375" customWidth="1"/>
    <col min="9" max="9" width="48.7109375" customWidth="1"/>
  </cols>
  <sheetData>
    <row r="1" spans="1:9" ht="23.25" x14ac:dyDescent="0.35">
      <c r="A1" s="1" t="s">
        <v>68</v>
      </c>
    </row>
    <row r="2" spans="1:9" x14ac:dyDescent="0.25">
      <c r="A2" s="8" t="s">
        <v>126</v>
      </c>
    </row>
    <row r="5" spans="1:9" ht="18.75" x14ac:dyDescent="0.3">
      <c r="A5" s="19" t="s">
        <v>0</v>
      </c>
      <c r="B5" s="19" t="s">
        <v>2</v>
      </c>
      <c r="C5" s="19" t="s">
        <v>4</v>
      </c>
      <c r="D5" s="19" t="s">
        <v>5</v>
      </c>
      <c r="E5" s="19" t="s">
        <v>11</v>
      </c>
      <c r="F5" s="19" t="s">
        <v>6</v>
      </c>
      <c r="G5" s="19" t="s">
        <v>26</v>
      </c>
      <c r="H5" s="19" t="s">
        <v>7</v>
      </c>
      <c r="I5" s="19" t="s">
        <v>9</v>
      </c>
    </row>
    <row r="6" spans="1:9" ht="88.5" customHeight="1" x14ac:dyDescent="0.25">
      <c r="A6" s="59" t="s">
        <v>1</v>
      </c>
      <c r="B6" s="3" t="s">
        <v>25</v>
      </c>
      <c r="C6" s="3" t="s">
        <v>28</v>
      </c>
      <c r="D6" s="2" t="s">
        <v>8</v>
      </c>
      <c r="E6" s="14" t="s">
        <v>71</v>
      </c>
      <c r="F6" s="3" t="s">
        <v>29</v>
      </c>
      <c r="G6" s="3" t="s">
        <v>129</v>
      </c>
      <c r="H6" s="7" t="s">
        <v>30</v>
      </c>
      <c r="I6" s="4"/>
    </row>
    <row r="7" spans="1:9" ht="88.5" customHeight="1" x14ac:dyDescent="0.25">
      <c r="A7" s="59"/>
      <c r="B7" s="3" t="s">
        <v>196</v>
      </c>
      <c r="C7" s="5" t="s">
        <v>200</v>
      </c>
      <c r="D7" s="2" t="s">
        <v>8</v>
      </c>
      <c r="E7" s="5" t="s">
        <v>86</v>
      </c>
      <c r="F7" s="54" t="s">
        <v>197</v>
      </c>
      <c r="G7" s="3" t="s">
        <v>27</v>
      </c>
      <c r="H7" s="53" t="s">
        <v>198</v>
      </c>
      <c r="I7" s="55" t="s">
        <v>199</v>
      </c>
    </row>
    <row r="8" spans="1:9" ht="63.75" customHeight="1" x14ac:dyDescent="0.25">
      <c r="A8" s="59"/>
      <c r="B8" s="2" t="s">
        <v>32</v>
      </c>
      <c r="C8" s="3" t="s">
        <v>33</v>
      </c>
      <c r="D8" s="2" t="s">
        <v>34</v>
      </c>
      <c r="E8" s="2" t="s">
        <v>10</v>
      </c>
      <c r="F8" s="3" t="s">
        <v>139</v>
      </c>
      <c r="G8" s="2" t="s">
        <v>48</v>
      </c>
      <c r="H8" s="7" t="s">
        <v>88</v>
      </c>
      <c r="I8" s="13"/>
    </row>
    <row r="9" spans="1:9" ht="30" x14ac:dyDescent="0.25">
      <c r="A9" s="59"/>
      <c r="B9" s="2" t="s">
        <v>35</v>
      </c>
      <c r="C9" s="3" t="s">
        <v>114</v>
      </c>
      <c r="D9" s="2" t="s">
        <v>34</v>
      </c>
      <c r="E9" s="2" t="s">
        <v>10</v>
      </c>
      <c r="F9" s="3" t="s">
        <v>139</v>
      </c>
      <c r="G9" s="2" t="s">
        <v>48</v>
      </c>
      <c r="H9" s="7" t="s">
        <v>118</v>
      </c>
      <c r="I9" s="11"/>
    </row>
    <row r="10" spans="1:9" ht="30" x14ac:dyDescent="0.25">
      <c r="A10" s="59"/>
      <c r="B10" s="2" t="s">
        <v>36</v>
      </c>
      <c r="C10" s="3" t="s">
        <v>115</v>
      </c>
      <c r="D10" s="2" t="s">
        <v>34</v>
      </c>
      <c r="E10" s="2" t="s">
        <v>10</v>
      </c>
      <c r="F10" s="3" t="s">
        <v>140</v>
      </c>
      <c r="G10" s="2" t="s">
        <v>47</v>
      </c>
      <c r="H10" s="7" t="str">
        <f>"= (Antal overnatninger/365)/Antal km"&amp;CHAR(178)</f>
        <v>= (Antal overnatninger/365)/Antal km²</v>
      </c>
      <c r="I10" s="11"/>
    </row>
    <row r="11" spans="1:9" ht="75" x14ac:dyDescent="0.25">
      <c r="A11" s="59"/>
      <c r="B11" s="10" t="s">
        <v>194</v>
      </c>
      <c r="C11" s="5" t="s">
        <v>148</v>
      </c>
      <c r="D11" s="2" t="s">
        <v>8</v>
      </c>
      <c r="E11" s="2" t="s">
        <v>10</v>
      </c>
      <c r="F11" s="3" t="s">
        <v>151</v>
      </c>
      <c r="G11" s="3" t="s">
        <v>48</v>
      </c>
      <c r="H11" s="7" t="s">
        <v>92</v>
      </c>
      <c r="I11" s="11"/>
    </row>
    <row r="12" spans="1:9" ht="75" x14ac:dyDescent="0.25">
      <c r="A12" s="59"/>
      <c r="B12" s="2" t="s">
        <v>12</v>
      </c>
      <c r="C12" s="3" t="s">
        <v>142</v>
      </c>
      <c r="D12" s="2" t="s">
        <v>13</v>
      </c>
      <c r="E12" s="2" t="s">
        <v>10</v>
      </c>
      <c r="F12" s="3" t="s">
        <v>143</v>
      </c>
      <c r="G12" s="5" t="s">
        <v>47</v>
      </c>
      <c r="H12" s="30" t="s">
        <v>120</v>
      </c>
      <c r="I12" s="11"/>
    </row>
    <row r="13" spans="1:9" ht="60" x14ac:dyDescent="0.25">
      <c r="A13" s="59"/>
      <c r="B13" s="2" t="s">
        <v>178</v>
      </c>
      <c r="C13" s="3" t="s">
        <v>179</v>
      </c>
      <c r="D13" s="2" t="s">
        <v>8</v>
      </c>
      <c r="E13" s="2" t="s">
        <v>10</v>
      </c>
      <c r="F13" s="3" t="s">
        <v>143</v>
      </c>
      <c r="G13" s="5" t="s">
        <v>47</v>
      </c>
      <c r="H13" s="7" t="s">
        <v>180</v>
      </c>
      <c r="I13" s="11"/>
    </row>
    <row r="14" spans="1:9" ht="56.25" customHeight="1" x14ac:dyDescent="0.25">
      <c r="A14" s="60" t="s">
        <v>37</v>
      </c>
      <c r="B14" s="2" t="s">
        <v>38</v>
      </c>
      <c r="C14" s="12" t="s">
        <v>116</v>
      </c>
      <c r="D14" s="3" t="s">
        <v>16</v>
      </c>
      <c r="E14" s="2" t="s">
        <v>10</v>
      </c>
      <c r="F14" s="3" t="s">
        <v>141</v>
      </c>
      <c r="G14" s="2" t="s">
        <v>47</v>
      </c>
      <c r="H14" s="7" t="s">
        <v>186</v>
      </c>
      <c r="I14" s="13"/>
    </row>
    <row r="15" spans="1:9" ht="77.25" customHeight="1" x14ac:dyDescent="0.25">
      <c r="A15" s="60"/>
      <c r="B15" s="2" t="s">
        <v>39</v>
      </c>
      <c r="C15" s="3" t="s">
        <v>40</v>
      </c>
      <c r="D15" s="3" t="s">
        <v>16</v>
      </c>
      <c r="E15" s="14" t="s">
        <v>10</v>
      </c>
      <c r="F15" s="2" t="s">
        <v>152</v>
      </c>
      <c r="G15" s="2" t="s">
        <v>47</v>
      </c>
      <c r="H15" s="7" t="s">
        <v>187</v>
      </c>
      <c r="I15" s="13"/>
    </row>
    <row r="16" spans="1:9" ht="75" x14ac:dyDescent="0.25">
      <c r="A16" s="60"/>
      <c r="B16" s="2" t="s">
        <v>41</v>
      </c>
      <c r="C16" s="3" t="s">
        <v>117</v>
      </c>
      <c r="D16" s="2" t="s">
        <v>13</v>
      </c>
      <c r="E16" s="2" t="s">
        <v>10</v>
      </c>
      <c r="F16" s="3" t="str">
        <f>"VisitDenmark: VDK1"&amp;CHAR(185)</f>
        <v>VisitDenmark: VDK1¹</v>
      </c>
      <c r="G16" s="2" t="s">
        <v>47</v>
      </c>
      <c r="H16" s="30" t="s">
        <v>121</v>
      </c>
      <c r="I16" s="11"/>
    </row>
    <row r="17" spans="1:9" ht="45" x14ac:dyDescent="0.25">
      <c r="A17" s="60"/>
      <c r="B17" s="2" t="s">
        <v>42</v>
      </c>
      <c r="C17" s="3" t="s">
        <v>44</v>
      </c>
      <c r="D17" s="2" t="s">
        <v>43</v>
      </c>
      <c r="E17" s="5" t="s">
        <v>87</v>
      </c>
      <c r="F17" s="14" t="s">
        <v>31</v>
      </c>
      <c r="G17" s="14" t="s">
        <v>27</v>
      </c>
      <c r="H17" s="2"/>
    </row>
    <row r="18" spans="1:9" ht="60" customHeight="1" x14ac:dyDescent="0.25">
      <c r="A18" s="60"/>
      <c r="B18" s="2" t="s">
        <v>45</v>
      </c>
      <c r="C18" s="3" t="s">
        <v>46</v>
      </c>
      <c r="D18" s="2" t="s">
        <v>34</v>
      </c>
      <c r="E18" s="2" t="s">
        <v>10</v>
      </c>
      <c r="F18" s="2" t="s">
        <v>31</v>
      </c>
      <c r="G18" s="2" t="s">
        <v>47</v>
      </c>
      <c r="H18" s="9" t="s">
        <v>89</v>
      </c>
    </row>
    <row r="19" spans="1:9" ht="90" customHeight="1" x14ac:dyDescent="0.25">
      <c r="A19" s="60"/>
      <c r="B19" s="2" t="s">
        <v>49</v>
      </c>
      <c r="C19" s="3" t="s">
        <v>191</v>
      </c>
      <c r="D19" s="2" t="s">
        <v>50</v>
      </c>
      <c r="E19" s="2" t="s">
        <v>10</v>
      </c>
      <c r="F19" s="31" t="s">
        <v>110</v>
      </c>
      <c r="G19" s="2" t="s">
        <v>27</v>
      </c>
      <c r="H19" s="7" t="s">
        <v>90</v>
      </c>
    </row>
    <row r="20" spans="1:9" ht="150" x14ac:dyDescent="0.25">
      <c r="A20" s="60"/>
      <c r="B20" s="3" t="s">
        <v>3</v>
      </c>
      <c r="C20" s="3" t="s">
        <v>159</v>
      </c>
      <c r="D20" s="2" t="s">
        <v>8</v>
      </c>
      <c r="E20" s="2" t="s">
        <v>10</v>
      </c>
      <c r="F20" s="3" t="s">
        <v>204</v>
      </c>
      <c r="G20" s="3" t="s">
        <v>27</v>
      </c>
      <c r="H20" s="7" t="s">
        <v>158</v>
      </c>
    </row>
    <row r="21" spans="1:9" ht="150" x14ac:dyDescent="0.25">
      <c r="A21" s="60"/>
      <c r="B21" s="2" t="s">
        <v>15</v>
      </c>
      <c r="C21" s="3" t="s">
        <v>167</v>
      </c>
      <c r="D21" s="3" t="s">
        <v>168</v>
      </c>
      <c r="E21" s="2" t="s">
        <v>10</v>
      </c>
      <c r="F21" s="3" t="s">
        <v>169</v>
      </c>
      <c r="G21" s="3" t="s">
        <v>27</v>
      </c>
      <c r="H21" s="7" t="s">
        <v>188</v>
      </c>
    </row>
    <row r="22" spans="1:9" ht="45" x14ac:dyDescent="0.25">
      <c r="A22" s="60"/>
      <c r="B22" s="2" t="s">
        <v>17</v>
      </c>
      <c r="C22" s="3" t="s">
        <v>193</v>
      </c>
      <c r="D22" s="2" t="s">
        <v>8</v>
      </c>
      <c r="E22" s="2" t="s">
        <v>10</v>
      </c>
      <c r="F22" s="31" t="s">
        <v>109</v>
      </c>
      <c r="G22" s="3" t="s">
        <v>27</v>
      </c>
      <c r="H22" s="7" t="s">
        <v>192</v>
      </c>
    </row>
    <row r="23" spans="1:9" ht="45" x14ac:dyDescent="0.25">
      <c r="A23" s="61" t="s">
        <v>18</v>
      </c>
      <c r="B23" s="2" t="s">
        <v>51</v>
      </c>
      <c r="C23" s="3" t="s">
        <v>201</v>
      </c>
      <c r="D23" s="2" t="s">
        <v>50</v>
      </c>
      <c r="E23" s="2" t="s">
        <v>10</v>
      </c>
      <c r="F23" s="3" t="s">
        <v>170</v>
      </c>
      <c r="G23" s="2" t="s">
        <v>47</v>
      </c>
      <c r="H23" s="7" t="s">
        <v>202</v>
      </c>
      <c r="I23" s="2"/>
    </row>
    <row r="24" spans="1:9" ht="45" x14ac:dyDescent="0.25">
      <c r="A24" s="61"/>
      <c r="B24" s="3" t="s">
        <v>19</v>
      </c>
      <c r="C24" s="3" t="s">
        <v>171</v>
      </c>
      <c r="D24" s="3" t="s">
        <v>16</v>
      </c>
      <c r="E24" s="2" t="s">
        <v>10</v>
      </c>
      <c r="F24" s="2" t="s">
        <v>174</v>
      </c>
      <c r="G24" s="3" t="s">
        <v>27</v>
      </c>
      <c r="H24" s="7" t="s">
        <v>72</v>
      </c>
      <c r="I24" s="20"/>
    </row>
    <row r="25" spans="1:9" ht="45" x14ac:dyDescent="0.25">
      <c r="A25" s="61"/>
      <c r="B25" s="2" t="s">
        <v>20</v>
      </c>
      <c r="C25" s="3" t="s">
        <v>172</v>
      </c>
      <c r="D25" s="3" t="s">
        <v>16</v>
      </c>
      <c r="E25" s="2" t="s">
        <v>10</v>
      </c>
      <c r="F25" s="2" t="s">
        <v>174</v>
      </c>
      <c r="G25" s="3" t="s">
        <v>27</v>
      </c>
      <c r="H25" s="7" t="s">
        <v>73</v>
      </c>
      <c r="I25" s="20"/>
    </row>
    <row r="26" spans="1:9" ht="45" x14ac:dyDescent="0.25">
      <c r="A26" s="61"/>
      <c r="B26" s="2" t="s">
        <v>21</v>
      </c>
      <c r="C26" s="3" t="s">
        <v>173</v>
      </c>
      <c r="D26" s="3" t="s">
        <v>16</v>
      </c>
      <c r="E26" s="2" t="s">
        <v>10</v>
      </c>
      <c r="F26" s="2" t="s">
        <v>174</v>
      </c>
      <c r="G26" s="3" t="s">
        <v>27</v>
      </c>
      <c r="H26" s="7" t="s">
        <v>74</v>
      </c>
      <c r="I26" s="20"/>
    </row>
    <row r="27" spans="1:9" ht="45" x14ac:dyDescent="0.25">
      <c r="A27" s="61"/>
      <c r="B27" s="2" t="s">
        <v>22</v>
      </c>
      <c r="C27" s="10" t="s">
        <v>122</v>
      </c>
      <c r="D27" s="3" t="s">
        <v>130</v>
      </c>
      <c r="E27" s="2" t="s">
        <v>23</v>
      </c>
      <c r="F27" s="3" t="s">
        <v>144</v>
      </c>
      <c r="G27" s="3" t="s">
        <v>27</v>
      </c>
      <c r="H27" s="3" t="s">
        <v>119</v>
      </c>
      <c r="I27" s="4" t="s">
        <v>205</v>
      </c>
    </row>
    <row r="28" spans="1:9" x14ac:dyDescent="0.25">
      <c r="A28" s="2"/>
      <c r="B28" s="2"/>
      <c r="C28" s="2"/>
      <c r="D28" s="2"/>
      <c r="E28" s="2"/>
      <c r="F28" s="2"/>
      <c r="G28" s="2"/>
      <c r="H28" s="2"/>
    </row>
    <row r="29" spans="1:9" x14ac:dyDescent="0.25">
      <c r="A29" s="2"/>
      <c r="B29" s="2"/>
      <c r="C29" s="2"/>
      <c r="D29" s="2"/>
      <c r="E29" s="2"/>
      <c r="F29" s="2"/>
      <c r="G29" s="2"/>
      <c r="H29" s="2"/>
    </row>
    <row r="30" spans="1:9" ht="15.75" x14ac:dyDescent="0.25">
      <c r="A30" s="6" t="s">
        <v>85</v>
      </c>
      <c r="B30" s="2"/>
      <c r="C30" s="2"/>
      <c r="D30" s="2"/>
      <c r="E30" s="2"/>
      <c r="F30" s="2"/>
      <c r="G30" s="2"/>
      <c r="H30" s="2"/>
    </row>
    <row r="31" spans="1:9" x14ac:dyDescent="0.25">
      <c r="A31" s="2"/>
      <c r="B31" s="2"/>
      <c r="C31" s="2"/>
      <c r="D31" s="2"/>
      <c r="E31" s="2"/>
      <c r="F31" s="2"/>
      <c r="G31" s="2"/>
      <c r="H31" s="2"/>
    </row>
    <row r="32" spans="1:9" x14ac:dyDescent="0.25">
      <c r="A32" s="2" t="s">
        <v>138</v>
      </c>
      <c r="B32" s="2"/>
      <c r="C32" s="2"/>
      <c r="D32" s="2"/>
      <c r="E32" s="2"/>
      <c r="F32" s="2"/>
      <c r="G32" s="2"/>
      <c r="H32" s="2"/>
    </row>
    <row r="33" spans="1:8" x14ac:dyDescent="0.25">
      <c r="A33" t="s">
        <v>137</v>
      </c>
      <c r="B33" s="2"/>
      <c r="C33" s="2"/>
      <c r="D33" s="2"/>
      <c r="E33" s="2"/>
      <c r="F33" s="2"/>
      <c r="G33" s="2"/>
      <c r="H33" s="2"/>
    </row>
    <row r="34" spans="1:8" x14ac:dyDescent="0.25">
      <c r="A34" t="s">
        <v>136</v>
      </c>
      <c r="B34" s="2"/>
      <c r="C34" s="2"/>
      <c r="D34" s="2"/>
      <c r="E34" s="2"/>
      <c r="F34" s="2"/>
      <c r="G34" s="2"/>
      <c r="H34" s="2"/>
    </row>
    <row r="35" spans="1:8" x14ac:dyDescent="0.25">
      <c r="A35" s="2" t="s">
        <v>135</v>
      </c>
      <c r="B35" s="2"/>
      <c r="C35" s="2"/>
      <c r="D35" s="2"/>
      <c r="E35" s="2"/>
      <c r="F35" s="2"/>
      <c r="G35" s="2"/>
      <c r="H35" s="2"/>
    </row>
    <row r="36" spans="1:8" x14ac:dyDescent="0.25">
      <c r="A36" s="2" t="s">
        <v>134</v>
      </c>
      <c r="B36" s="2"/>
      <c r="C36" s="2"/>
      <c r="D36" s="2"/>
      <c r="E36" s="2"/>
      <c r="F36" s="2"/>
      <c r="G36" s="2"/>
      <c r="H36" s="2"/>
    </row>
    <row r="37" spans="1:8" x14ac:dyDescent="0.25">
      <c r="A37" t="s">
        <v>133</v>
      </c>
      <c r="B37" s="2"/>
      <c r="C37" s="2"/>
      <c r="D37" s="2"/>
      <c r="E37" s="2"/>
      <c r="F37" s="2"/>
      <c r="G37" s="2"/>
      <c r="H37" s="2"/>
    </row>
    <row r="38" spans="1:8" x14ac:dyDescent="0.25">
      <c r="A38" t="s">
        <v>153</v>
      </c>
      <c r="H38" s="2"/>
    </row>
    <row r="39" spans="1:8" x14ac:dyDescent="0.25">
      <c r="A39" s="2" t="s">
        <v>149</v>
      </c>
      <c r="B39" s="2"/>
      <c r="C39" s="2"/>
      <c r="D39" s="2"/>
      <c r="E39" s="2"/>
      <c r="F39" s="2"/>
      <c r="G39" s="2"/>
      <c r="H39" s="2"/>
    </row>
    <row r="40" spans="1:8" x14ac:dyDescent="0.25">
      <c r="A40" s="2" t="s">
        <v>150</v>
      </c>
      <c r="B40" s="2"/>
      <c r="C40" s="2"/>
      <c r="D40" s="2"/>
      <c r="E40" s="2"/>
      <c r="F40" s="2"/>
      <c r="G40" s="2"/>
      <c r="H40" s="2"/>
    </row>
    <row r="41" spans="1:8" x14ac:dyDescent="0.25">
      <c r="A41" t="s">
        <v>175</v>
      </c>
      <c r="B41" s="2"/>
      <c r="C41" s="2"/>
      <c r="D41" s="2"/>
      <c r="E41" s="2"/>
      <c r="F41" s="2"/>
      <c r="G41" s="2"/>
      <c r="H41" s="2"/>
    </row>
    <row r="42" spans="1:8" x14ac:dyDescent="0.25">
      <c r="A42" t="s">
        <v>160</v>
      </c>
      <c r="B42" s="2"/>
      <c r="C42" s="2"/>
      <c r="D42" s="2"/>
      <c r="E42" s="2"/>
      <c r="F42" s="2"/>
      <c r="G42" s="2"/>
      <c r="H42" s="2"/>
    </row>
    <row r="43" spans="1:8" x14ac:dyDescent="0.25">
      <c r="A43" s="2" t="s">
        <v>161</v>
      </c>
      <c r="B43" s="2"/>
      <c r="C43" s="2"/>
      <c r="D43" s="2"/>
      <c r="E43" s="2"/>
      <c r="F43" s="2"/>
      <c r="G43" s="2"/>
      <c r="H43" s="2"/>
    </row>
    <row r="44" spans="1:8" x14ac:dyDescent="0.25">
      <c r="A44" s="2" t="s">
        <v>162</v>
      </c>
      <c r="B44" s="2"/>
      <c r="C44" s="2"/>
      <c r="D44" s="2"/>
      <c r="E44" s="2"/>
      <c r="F44" s="2"/>
      <c r="G44" s="2"/>
      <c r="H44" s="2"/>
    </row>
    <row r="45" spans="1:8" x14ac:dyDescent="0.25">
      <c r="A45" t="s">
        <v>163</v>
      </c>
      <c r="B45" s="2"/>
      <c r="C45" s="2"/>
      <c r="D45" s="2"/>
      <c r="E45" s="2"/>
      <c r="F45" s="2"/>
      <c r="G45" s="2"/>
      <c r="H45" s="2"/>
    </row>
    <row r="46" spans="1:8" x14ac:dyDescent="0.25">
      <c r="A46" t="s">
        <v>146</v>
      </c>
      <c r="B46" s="2"/>
      <c r="C46" s="2"/>
      <c r="D46" s="2"/>
      <c r="E46" s="2"/>
      <c r="F46" s="2"/>
      <c r="G46" s="2"/>
      <c r="H46" s="2"/>
    </row>
    <row r="47" spans="1:8" x14ac:dyDescent="0.25">
      <c r="A47" s="2" t="s">
        <v>164</v>
      </c>
      <c r="B47" s="2"/>
      <c r="C47" s="2"/>
      <c r="D47" s="2"/>
      <c r="E47" s="2"/>
      <c r="F47" s="2"/>
      <c r="G47" s="2"/>
      <c r="H47" s="2"/>
    </row>
    <row r="48" spans="1:8" x14ac:dyDescent="0.25">
      <c r="A48" s="2" t="s">
        <v>165</v>
      </c>
      <c r="B48" s="2"/>
      <c r="C48" s="2"/>
      <c r="D48" s="2"/>
      <c r="E48" s="2"/>
      <c r="F48" s="2"/>
      <c r="G48" s="2"/>
      <c r="H48" s="2"/>
    </row>
    <row r="49" spans="1:8" x14ac:dyDescent="0.25">
      <c r="A49" s="2" t="s">
        <v>166</v>
      </c>
      <c r="B49" s="2"/>
      <c r="C49" s="2"/>
      <c r="D49" s="2"/>
      <c r="E49" s="2"/>
      <c r="F49" s="2"/>
      <c r="G49" s="2"/>
      <c r="H49" s="2"/>
    </row>
    <row r="50" spans="1:8" x14ac:dyDescent="0.25">
      <c r="A50" s="2" t="s">
        <v>145</v>
      </c>
      <c r="B50" s="2"/>
      <c r="C50" s="2"/>
      <c r="D50" s="2"/>
      <c r="E50" s="2"/>
      <c r="F50" s="2"/>
      <c r="G50" s="2"/>
      <c r="H50" s="2"/>
    </row>
    <row r="51" spans="1:8" x14ac:dyDescent="0.25">
      <c r="B51" s="2"/>
      <c r="C51" s="2"/>
      <c r="D51" s="2"/>
      <c r="E51" s="2"/>
      <c r="F51" s="2"/>
      <c r="G51" s="2"/>
      <c r="H51" s="2"/>
    </row>
    <row r="52" spans="1:8" ht="15.75" x14ac:dyDescent="0.25">
      <c r="A52" s="6" t="s">
        <v>24</v>
      </c>
      <c r="B52" s="2"/>
      <c r="C52" s="2"/>
      <c r="D52" s="2"/>
      <c r="E52" s="2"/>
      <c r="F52" s="2"/>
      <c r="G52" s="2"/>
      <c r="H52" s="2"/>
    </row>
    <row r="53" spans="1:8" x14ac:dyDescent="0.25">
      <c r="A53" s="2"/>
      <c r="B53" s="2"/>
      <c r="C53" s="2"/>
      <c r="D53" s="2"/>
      <c r="E53" s="2"/>
      <c r="F53" s="2"/>
      <c r="G53" s="2"/>
      <c r="H53" s="2"/>
    </row>
    <row r="54" spans="1:8" x14ac:dyDescent="0.25">
      <c r="A54" t="s">
        <v>132</v>
      </c>
      <c r="B54" s="2"/>
      <c r="C54" s="2"/>
      <c r="D54" s="2"/>
      <c r="E54" s="2"/>
      <c r="F54" s="2"/>
      <c r="G54" s="2"/>
      <c r="H54" s="2"/>
    </row>
    <row r="55" spans="1:8" x14ac:dyDescent="0.25">
      <c r="A55" s="14" t="s">
        <v>206</v>
      </c>
      <c r="B55" s="2"/>
      <c r="C55" s="2"/>
      <c r="D55" s="2"/>
      <c r="E55" s="2"/>
      <c r="F55" s="2"/>
      <c r="G55" s="2"/>
      <c r="H55" s="2"/>
    </row>
    <row r="56" spans="1:8" x14ac:dyDescent="0.25">
      <c r="A56" s="2"/>
      <c r="B56" s="2"/>
      <c r="C56" s="2"/>
      <c r="D56" s="2"/>
      <c r="E56" s="2"/>
      <c r="F56" s="2"/>
      <c r="G56" s="2"/>
      <c r="H56" s="2"/>
    </row>
    <row r="57" spans="1:8" x14ac:dyDescent="0.25">
      <c r="A57" s="2"/>
      <c r="B57" s="2"/>
      <c r="C57" s="2"/>
      <c r="D57" s="2"/>
      <c r="E57" s="2"/>
      <c r="F57" s="2"/>
      <c r="G57" s="2"/>
      <c r="H57" s="2"/>
    </row>
    <row r="58" spans="1:8" x14ac:dyDescent="0.25">
      <c r="A58" s="2"/>
      <c r="B58" s="2"/>
      <c r="C58" s="2"/>
      <c r="D58" s="2"/>
      <c r="E58" s="2"/>
      <c r="F58" s="2"/>
      <c r="G58" s="2"/>
      <c r="H58" s="2"/>
    </row>
    <row r="59" spans="1:8" x14ac:dyDescent="0.25">
      <c r="A59" s="2"/>
      <c r="B59" s="2"/>
      <c r="C59" s="2"/>
      <c r="D59" s="2"/>
      <c r="E59" s="2"/>
      <c r="F59" s="2"/>
      <c r="G59" s="2"/>
      <c r="H59" s="2"/>
    </row>
    <row r="60" spans="1:8" x14ac:dyDescent="0.25">
      <c r="A60" s="2"/>
      <c r="B60" s="2"/>
      <c r="C60" s="2"/>
      <c r="D60" s="2"/>
      <c r="E60" s="2"/>
      <c r="F60" s="2"/>
      <c r="G60" s="2"/>
      <c r="H60" s="2"/>
    </row>
    <row r="61" spans="1:8" x14ac:dyDescent="0.25">
      <c r="A61" s="2"/>
      <c r="B61" s="2"/>
      <c r="C61" s="2"/>
      <c r="D61" s="2"/>
      <c r="E61" s="2"/>
      <c r="F61" s="2"/>
      <c r="G61" s="2"/>
      <c r="H61" s="2"/>
    </row>
    <row r="62" spans="1:8" x14ac:dyDescent="0.25">
      <c r="A62" s="2"/>
      <c r="B62" s="2"/>
      <c r="C62" s="2"/>
      <c r="D62" s="2"/>
      <c r="E62" s="2"/>
      <c r="F62" s="2"/>
      <c r="G62" s="2"/>
      <c r="H62" s="2"/>
    </row>
    <row r="63" spans="1:8" x14ac:dyDescent="0.25">
      <c r="A63" s="2"/>
      <c r="B63" s="2"/>
      <c r="C63" s="2"/>
      <c r="D63" s="2"/>
      <c r="E63" s="2"/>
      <c r="F63" s="2"/>
      <c r="G63" s="2"/>
      <c r="H63" s="2"/>
    </row>
    <row r="64" spans="1:8" x14ac:dyDescent="0.25">
      <c r="A64" s="2"/>
      <c r="B64" s="2"/>
      <c r="C64" s="2"/>
      <c r="D64" s="2"/>
      <c r="E64" s="2"/>
      <c r="F64" s="2"/>
      <c r="G64" s="2"/>
      <c r="H64" s="2"/>
    </row>
    <row r="65" spans="1:8" x14ac:dyDescent="0.25">
      <c r="A65" s="2"/>
      <c r="B65" s="2"/>
      <c r="C65" s="2"/>
      <c r="D65" s="2"/>
      <c r="E65" s="2"/>
      <c r="F65" s="2"/>
      <c r="G65" s="2"/>
      <c r="H65" s="2"/>
    </row>
    <row r="66" spans="1:8" x14ac:dyDescent="0.25">
      <c r="A66" s="2"/>
      <c r="B66" s="2"/>
      <c r="C66" s="2"/>
      <c r="D66" s="2"/>
      <c r="E66" s="2"/>
      <c r="F66" s="2"/>
      <c r="G66" s="2"/>
      <c r="H66" s="2"/>
    </row>
    <row r="67" spans="1:8" x14ac:dyDescent="0.25">
      <c r="A67" s="2"/>
      <c r="B67" s="2"/>
      <c r="C67" s="2"/>
      <c r="D67" s="2"/>
      <c r="E67" s="2"/>
      <c r="F67" s="2"/>
      <c r="G67" s="2"/>
      <c r="H67" s="2"/>
    </row>
    <row r="68" spans="1:8" x14ac:dyDescent="0.25">
      <c r="A68" s="2"/>
      <c r="B68" s="2"/>
      <c r="C68" s="2"/>
      <c r="D68" s="2"/>
      <c r="E68" s="2"/>
      <c r="F68" s="2"/>
      <c r="G68" s="2"/>
      <c r="H68" s="2"/>
    </row>
    <row r="69" spans="1:8" x14ac:dyDescent="0.25">
      <c r="A69" s="2"/>
      <c r="B69" s="2"/>
      <c r="C69" s="2"/>
      <c r="D69" s="2"/>
      <c r="E69" s="2"/>
      <c r="F69" s="2"/>
      <c r="G69" s="2"/>
      <c r="H69" s="2"/>
    </row>
    <row r="70" spans="1:8" x14ac:dyDescent="0.25">
      <c r="A70" s="2"/>
      <c r="B70" s="2"/>
      <c r="C70" s="2"/>
      <c r="D70" s="2"/>
      <c r="E70" s="2"/>
      <c r="F70" s="2"/>
      <c r="G70" s="2"/>
      <c r="H70" s="2"/>
    </row>
    <row r="71" spans="1:8" x14ac:dyDescent="0.25">
      <c r="A71" s="2"/>
      <c r="B71" s="2"/>
      <c r="C71" s="2"/>
      <c r="D71" s="2"/>
      <c r="E71" s="2"/>
      <c r="F71" s="2"/>
      <c r="G71" s="2"/>
      <c r="H71" s="2"/>
    </row>
    <row r="72" spans="1:8" x14ac:dyDescent="0.25">
      <c r="A72" s="2"/>
      <c r="B72" s="2"/>
      <c r="C72" s="2"/>
      <c r="D72" s="2"/>
      <c r="E72" s="2"/>
      <c r="F72" s="2"/>
      <c r="G72" s="2"/>
      <c r="H72" s="2"/>
    </row>
    <row r="73" spans="1:8" x14ac:dyDescent="0.25">
      <c r="A73" s="2"/>
      <c r="B73" s="2"/>
      <c r="C73" s="2"/>
      <c r="D73" s="2"/>
      <c r="E73" s="2"/>
      <c r="F73" s="2"/>
      <c r="G73" s="2"/>
      <c r="H73" s="2"/>
    </row>
    <row r="74" spans="1:8" x14ac:dyDescent="0.25">
      <c r="A74" s="2"/>
      <c r="B74" s="2"/>
      <c r="C74" s="2"/>
      <c r="D74" s="2"/>
      <c r="E74" s="2"/>
      <c r="F74" s="2"/>
      <c r="G74" s="2"/>
      <c r="H74" s="2"/>
    </row>
    <row r="75" spans="1:8" x14ac:dyDescent="0.25">
      <c r="A75" s="2"/>
      <c r="B75" s="2"/>
      <c r="C75" s="2"/>
      <c r="D75" s="2"/>
      <c r="E75" s="2"/>
      <c r="F75" s="2"/>
      <c r="G75" s="2"/>
      <c r="H75" s="2"/>
    </row>
    <row r="76" spans="1:8" x14ac:dyDescent="0.25">
      <c r="A76" s="2"/>
      <c r="B76" s="2"/>
      <c r="C76" s="2"/>
      <c r="D76" s="2"/>
      <c r="E76" s="2"/>
      <c r="F76" s="2"/>
      <c r="G76" s="2"/>
      <c r="H76" s="2"/>
    </row>
    <row r="77" spans="1:8" x14ac:dyDescent="0.25">
      <c r="A77" s="2"/>
      <c r="B77" s="2"/>
      <c r="C77" s="2"/>
      <c r="D77" s="2"/>
      <c r="E77" s="2"/>
      <c r="F77" s="2"/>
      <c r="G77" s="2"/>
      <c r="H77" s="2"/>
    </row>
    <row r="78" spans="1:8" x14ac:dyDescent="0.25">
      <c r="A78" s="2"/>
      <c r="B78" s="2"/>
      <c r="C78" s="2"/>
      <c r="D78" s="2"/>
      <c r="E78" s="2"/>
      <c r="F78" s="2"/>
      <c r="G78" s="2"/>
      <c r="H78" s="2"/>
    </row>
    <row r="79" spans="1:8" x14ac:dyDescent="0.25">
      <c r="A79" s="2"/>
      <c r="B79" s="2"/>
      <c r="C79" s="2"/>
      <c r="D79" s="2"/>
      <c r="E79" s="2"/>
      <c r="F79" s="2"/>
      <c r="G79" s="2"/>
      <c r="H79" s="2"/>
    </row>
    <row r="80" spans="1:8" x14ac:dyDescent="0.25">
      <c r="A80" s="2"/>
      <c r="B80" s="2"/>
      <c r="C80" s="2"/>
      <c r="D80" s="2"/>
      <c r="E80" s="2"/>
      <c r="F80" s="2"/>
      <c r="G80" s="2"/>
      <c r="H80" s="2"/>
    </row>
    <row r="81" spans="1:8" x14ac:dyDescent="0.25">
      <c r="A81" s="2"/>
      <c r="B81" s="2"/>
      <c r="C81" s="2"/>
      <c r="D81" s="2"/>
      <c r="E81" s="2"/>
      <c r="F81" s="2"/>
      <c r="G81" s="2"/>
      <c r="H81" s="2"/>
    </row>
    <row r="82" spans="1:8" x14ac:dyDescent="0.25">
      <c r="A82" s="2"/>
      <c r="B82" s="2"/>
      <c r="C82" s="2"/>
      <c r="D82" s="2"/>
      <c r="E82" s="2"/>
      <c r="F82" s="2"/>
      <c r="G82" s="2"/>
      <c r="H82" s="2"/>
    </row>
    <row r="83" spans="1:8" x14ac:dyDescent="0.25">
      <c r="A83" s="2"/>
      <c r="B83" s="2"/>
      <c r="C83" s="2"/>
      <c r="D83" s="2"/>
      <c r="E83" s="2"/>
      <c r="F83" s="2"/>
      <c r="G83" s="2"/>
      <c r="H83" s="2"/>
    </row>
    <row r="84" spans="1:8" x14ac:dyDescent="0.25">
      <c r="A84" s="2"/>
      <c r="B84" s="2"/>
      <c r="C84" s="2"/>
      <c r="D84" s="2"/>
      <c r="E84" s="2"/>
      <c r="F84" s="2"/>
      <c r="G84" s="2"/>
      <c r="H84" s="2"/>
    </row>
    <row r="85" spans="1:8" x14ac:dyDescent="0.25">
      <c r="A85" s="2"/>
      <c r="B85" s="2"/>
      <c r="C85" s="2"/>
      <c r="D85" s="2"/>
      <c r="E85" s="2"/>
      <c r="F85" s="2"/>
      <c r="G85" s="2"/>
      <c r="H85" s="2"/>
    </row>
    <row r="86" spans="1:8" x14ac:dyDescent="0.25">
      <c r="A86" s="2"/>
      <c r="B86" s="2"/>
      <c r="C86" s="2"/>
      <c r="D86" s="2"/>
      <c r="E86" s="2"/>
      <c r="F86" s="2"/>
      <c r="G86" s="2"/>
      <c r="H86" s="2"/>
    </row>
    <row r="87" spans="1:8" x14ac:dyDescent="0.25">
      <c r="A87" s="2"/>
      <c r="B87" s="2"/>
      <c r="C87" s="2"/>
      <c r="D87" s="2"/>
      <c r="E87" s="2"/>
      <c r="F87" s="2"/>
      <c r="G87" s="2"/>
      <c r="H87" s="2"/>
    </row>
    <row r="88" spans="1:8" x14ac:dyDescent="0.25">
      <c r="A88" s="2"/>
      <c r="B88" s="2"/>
      <c r="C88" s="2"/>
      <c r="D88" s="2"/>
      <c r="E88" s="2"/>
      <c r="F88" s="2"/>
      <c r="G88" s="2"/>
      <c r="H88" s="2"/>
    </row>
    <row r="89" spans="1:8" x14ac:dyDescent="0.25">
      <c r="A89" s="2"/>
      <c r="B89" s="2"/>
      <c r="C89" s="2"/>
      <c r="D89" s="2"/>
      <c r="E89" s="2"/>
      <c r="F89" s="2"/>
      <c r="G89" s="2"/>
      <c r="H89" s="2"/>
    </row>
    <row r="90" spans="1:8" x14ac:dyDescent="0.25">
      <c r="A90" s="2"/>
      <c r="B90" s="2"/>
      <c r="C90" s="2"/>
      <c r="D90" s="2"/>
      <c r="E90" s="2"/>
      <c r="F90" s="2"/>
      <c r="G90" s="2"/>
      <c r="H90" s="2"/>
    </row>
    <row r="91" spans="1:8" x14ac:dyDescent="0.25">
      <c r="A91" s="2"/>
      <c r="B91" s="2"/>
      <c r="C91" s="2"/>
      <c r="D91" s="2"/>
      <c r="E91" s="2"/>
      <c r="F91" s="2"/>
      <c r="G91" s="2"/>
      <c r="H91" s="2"/>
    </row>
    <row r="92" spans="1:8" x14ac:dyDescent="0.25">
      <c r="A92" s="2"/>
      <c r="B92" s="2"/>
      <c r="C92" s="2"/>
      <c r="D92" s="2"/>
      <c r="E92" s="2"/>
      <c r="F92" s="2"/>
      <c r="G92" s="2"/>
      <c r="H92" s="2"/>
    </row>
    <row r="93" spans="1:8" x14ac:dyDescent="0.25">
      <c r="A93" s="2"/>
      <c r="B93" s="2"/>
      <c r="C93" s="2"/>
      <c r="D93" s="2"/>
      <c r="E93" s="2"/>
      <c r="F93" s="2"/>
      <c r="G93" s="2"/>
      <c r="H93" s="2"/>
    </row>
    <row r="94" spans="1:8" x14ac:dyDescent="0.25">
      <c r="A94" s="2"/>
      <c r="B94" s="2"/>
      <c r="C94" s="2"/>
      <c r="D94" s="2"/>
      <c r="E94" s="2"/>
      <c r="F94" s="2"/>
      <c r="G94" s="2"/>
      <c r="H94" s="2"/>
    </row>
    <row r="95" spans="1:8" x14ac:dyDescent="0.25">
      <c r="A95" s="2"/>
      <c r="B95" s="2"/>
      <c r="C95" s="2"/>
      <c r="D95" s="2"/>
      <c r="E95" s="2"/>
      <c r="F95" s="2"/>
      <c r="G95" s="2"/>
      <c r="H95" s="2"/>
    </row>
    <row r="96" spans="1:8" x14ac:dyDescent="0.25">
      <c r="A96" s="2"/>
      <c r="B96" s="2"/>
      <c r="C96" s="2"/>
      <c r="D96" s="2"/>
      <c r="E96" s="2"/>
      <c r="F96" s="2"/>
      <c r="G96" s="2"/>
      <c r="H96" s="2"/>
    </row>
    <row r="97" spans="1:8" x14ac:dyDescent="0.25">
      <c r="A97" s="2"/>
      <c r="B97" s="2"/>
      <c r="C97" s="2"/>
      <c r="D97" s="2"/>
      <c r="E97" s="2"/>
      <c r="F97" s="2"/>
      <c r="G97" s="2"/>
      <c r="H97" s="2"/>
    </row>
    <row r="98" spans="1:8" x14ac:dyDescent="0.25">
      <c r="A98" s="2"/>
      <c r="B98" s="2"/>
      <c r="C98" s="2"/>
      <c r="D98" s="2"/>
      <c r="E98" s="2"/>
      <c r="F98" s="2"/>
      <c r="G98" s="2"/>
      <c r="H98" s="2"/>
    </row>
    <row r="99" spans="1:8" x14ac:dyDescent="0.25">
      <c r="A99" s="2"/>
      <c r="B99" s="2"/>
      <c r="C99" s="2"/>
      <c r="D99" s="2"/>
      <c r="E99" s="2"/>
      <c r="F99" s="2"/>
      <c r="G99" s="2"/>
      <c r="H99" s="2"/>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row r="137" spans="1:8" x14ac:dyDescent="0.25">
      <c r="A137" s="2"/>
      <c r="B137" s="2"/>
      <c r="C137" s="2"/>
      <c r="D137" s="2"/>
      <c r="E137" s="2"/>
      <c r="F137" s="2"/>
      <c r="G137" s="2"/>
      <c r="H137" s="2"/>
    </row>
    <row r="138" spans="1:8" x14ac:dyDescent="0.25">
      <c r="A138" s="2"/>
      <c r="B138" s="2"/>
      <c r="C138" s="2"/>
      <c r="D138" s="2"/>
      <c r="E138" s="2"/>
      <c r="F138" s="2"/>
      <c r="G138" s="2"/>
      <c r="H138" s="2"/>
    </row>
    <row r="139" spans="1:8" x14ac:dyDescent="0.25">
      <c r="A139" s="2"/>
      <c r="B139" s="2"/>
      <c r="C139" s="2"/>
      <c r="D139" s="2"/>
      <c r="E139" s="2"/>
      <c r="F139" s="2"/>
      <c r="G139" s="2"/>
      <c r="H139" s="2"/>
    </row>
    <row r="140" spans="1:8" x14ac:dyDescent="0.25">
      <c r="A140" s="2"/>
      <c r="B140" s="2"/>
      <c r="C140" s="2"/>
      <c r="D140" s="2"/>
      <c r="E140" s="2"/>
      <c r="F140" s="2"/>
      <c r="G140" s="2"/>
      <c r="H140" s="2"/>
    </row>
    <row r="141" spans="1:8" x14ac:dyDescent="0.25">
      <c r="A141" s="2"/>
      <c r="B141" s="2"/>
      <c r="C141" s="2"/>
      <c r="D141" s="2"/>
      <c r="E141" s="2"/>
      <c r="F141" s="2"/>
      <c r="G141" s="2"/>
      <c r="H141" s="2"/>
    </row>
    <row r="142" spans="1:8" x14ac:dyDescent="0.25">
      <c r="A142" s="2"/>
      <c r="B142" s="2"/>
      <c r="C142" s="2"/>
      <c r="D142" s="2"/>
      <c r="E142" s="2"/>
      <c r="F142" s="2"/>
      <c r="G142" s="2"/>
      <c r="H142" s="2"/>
    </row>
    <row r="143" spans="1:8" x14ac:dyDescent="0.25">
      <c r="A143" s="2"/>
      <c r="B143" s="2"/>
      <c r="C143" s="2"/>
      <c r="D143" s="2"/>
      <c r="E143" s="2"/>
      <c r="F143" s="2"/>
      <c r="G143" s="2"/>
      <c r="H143" s="2"/>
    </row>
    <row r="144" spans="1:8" x14ac:dyDescent="0.25">
      <c r="A144" s="2"/>
      <c r="B144" s="2"/>
      <c r="C144" s="2"/>
      <c r="D144" s="2"/>
      <c r="E144" s="2"/>
      <c r="F144" s="2"/>
      <c r="G144" s="2"/>
      <c r="H144" s="2"/>
    </row>
    <row r="145" spans="1:8" x14ac:dyDescent="0.25">
      <c r="A145" s="2"/>
      <c r="B145" s="2"/>
      <c r="C145" s="2"/>
      <c r="D145" s="2"/>
      <c r="E145" s="2"/>
      <c r="F145" s="2"/>
      <c r="G145" s="2"/>
      <c r="H145" s="2"/>
    </row>
    <row r="146" spans="1:8" x14ac:dyDescent="0.25">
      <c r="A146" s="2"/>
      <c r="B146" s="2"/>
      <c r="C146" s="2"/>
      <c r="D146" s="2"/>
      <c r="E146" s="2"/>
      <c r="F146" s="2"/>
      <c r="G146" s="2"/>
      <c r="H146" s="2"/>
    </row>
    <row r="147" spans="1:8" x14ac:dyDescent="0.25">
      <c r="A147" s="2"/>
      <c r="B147" s="2"/>
      <c r="C147" s="2"/>
      <c r="D147" s="2"/>
      <c r="E147" s="2"/>
      <c r="F147" s="2"/>
      <c r="G147" s="2"/>
      <c r="H147" s="2"/>
    </row>
    <row r="148" spans="1:8" x14ac:dyDescent="0.25">
      <c r="A148" s="2"/>
      <c r="B148" s="2"/>
      <c r="C148" s="2"/>
      <c r="D148" s="2"/>
      <c r="E148" s="2"/>
      <c r="F148" s="2"/>
      <c r="G148" s="2"/>
      <c r="H148" s="2"/>
    </row>
    <row r="149" spans="1:8" x14ac:dyDescent="0.25">
      <c r="A149" s="2"/>
      <c r="B149" s="2"/>
      <c r="C149" s="2"/>
      <c r="D149" s="2"/>
      <c r="E149" s="2"/>
      <c r="F149" s="2"/>
      <c r="G149" s="2"/>
      <c r="H149" s="2"/>
    </row>
    <row r="150" spans="1:8" x14ac:dyDescent="0.25">
      <c r="A150" s="2"/>
      <c r="B150" s="2"/>
      <c r="C150" s="2"/>
      <c r="D150" s="2"/>
      <c r="E150" s="2"/>
      <c r="F150" s="2"/>
      <c r="G150" s="2"/>
      <c r="H150" s="2"/>
    </row>
    <row r="151" spans="1:8" x14ac:dyDescent="0.25">
      <c r="A151" s="2"/>
      <c r="B151" s="2"/>
      <c r="C151" s="2"/>
      <c r="D151" s="2"/>
      <c r="E151" s="2"/>
      <c r="F151" s="2"/>
      <c r="G151" s="2"/>
      <c r="H151" s="2"/>
    </row>
    <row r="152" spans="1:8" x14ac:dyDescent="0.25">
      <c r="A152" s="2"/>
      <c r="B152" s="2"/>
      <c r="C152" s="2"/>
      <c r="D152" s="2"/>
      <c r="E152" s="2"/>
      <c r="F152" s="2"/>
      <c r="G152" s="2"/>
      <c r="H152" s="2"/>
    </row>
    <row r="153" spans="1:8" x14ac:dyDescent="0.25">
      <c r="A153" s="2"/>
      <c r="B153" s="2"/>
      <c r="C153" s="2"/>
      <c r="D153" s="2"/>
      <c r="E153" s="2"/>
      <c r="F153" s="2"/>
      <c r="G153" s="2"/>
      <c r="H153" s="2"/>
    </row>
    <row r="154" spans="1:8" x14ac:dyDescent="0.25">
      <c r="A154" s="2"/>
    </row>
  </sheetData>
  <mergeCells count="3">
    <mergeCell ref="A6:A13"/>
    <mergeCell ref="A14:A22"/>
    <mergeCell ref="A23:A27"/>
  </mergeCells>
  <phoneticPr fontId="1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D40-DF28-4B4E-BD7A-76E39B185196}">
  <dimension ref="A1:W137"/>
  <sheetViews>
    <sheetView workbookViewId="0">
      <pane xSplit="2" ySplit="5" topLeftCell="C6" activePane="bottomRight" state="frozen"/>
      <selection pane="topRight" activeCell="B1" sqref="B1"/>
      <selection pane="bottomLeft" activeCell="A6" sqref="A6"/>
      <selection pane="bottomRight"/>
    </sheetView>
  </sheetViews>
  <sheetFormatPr defaultRowHeight="15" x14ac:dyDescent="0.25"/>
  <cols>
    <col min="1" max="1" width="17" customWidth="1"/>
    <col min="2" max="2" width="23.42578125" customWidth="1"/>
    <col min="3" max="23" width="28.7109375" customWidth="1"/>
  </cols>
  <sheetData>
    <row r="1" spans="1:23" ht="23.25" x14ac:dyDescent="0.35">
      <c r="A1" s="1" t="s">
        <v>68</v>
      </c>
    </row>
    <row r="2" spans="1:23" x14ac:dyDescent="0.25">
      <c r="A2" s="8" t="s">
        <v>70</v>
      </c>
    </row>
    <row r="5" spans="1:23" s="3" customFormat="1" ht="37.5" x14ac:dyDescent="0.25">
      <c r="A5" s="18" t="s">
        <v>0</v>
      </c>
      <c r="B5" s="18" t="s">
        <v>2</v>
      </c>
      <c r="C5" s="18" t="s">
        <v>75</v>
      </c>
      <c r="D5" s="18" t="s">
        <v>52</v>
      </c>
      <c r="E5" s="18" t="s">
        <v>53</v>
      </c>
      <c r="F5" s="18" t="s">
        <v>128</v>
      </c>
      <c r="G5" s="18" t="s">
        <v>54</v>
      </c>
      <c r="H5" s="18" t="s">
        <v>55</v>
      </c>
      <c r="I5" s="18" t="s">
        <v>56</v>
      </c>
      <c r="J5" s="18" t="s">
        <v>76</v>
      </c>
      <c r="K5" s="18" t="s">
        <v>57</v>
      </c>
      <c r="L5" s="18" t="s">
        <v>67</v>
      </c>
      <c r="M5" s="18" t="s">
        <v>58</v>
      </c>
      <c r="N5" s="18" t="s">
        <v>59</v>
      </c>
      <c r="O5" s="18" t="s">
        <v>60</v>
      </c>
      <c r="P5" s="18" t="s">
        <v>61</v>
      </c>
      <c r="Q5" s="18" t="s">
        <v>62</v>
      </c>
      <c r="R5" s="18" t="s">
        <v>63</v>
      </c>
      <c r="S5" s="18" t="s">
        <v>64</v>
      </c>
      <c r="T5" s="18" t="s">
        <v>65</v>
      </c>
      <c r="U5" s="18" t="s">
        <v>66</v>
      </c>
      <c r="V5" s="18" t="s">
        <v>112</v>
      </c>
      <c r="W5" s="18" t="s">
        <v>113</v>
      </c>
    </row>
    <row r="6" spans="1:23" ht="63" x14ac:dyDescent="0.25">
      <c r="A6" s="64" t="s">
        <v>1</v>
      </c>
      <c r="B6" s="15" t="s">
        <v>79</v>
      </c>
      <c r="C6" s="43">
        <v>1.9434918999999999</v>
      </c>
      <c r="D6" s="43">
        <v>11.679610500000001</v>
      </c>
      <c r="E6" s="43">
        <v>1.6103368</v>
      </c>
      <c r="F6" s="43">
        <v>0.69542939999999998</v>
      </c>
      <c r="G6" s="43">
        <v>1.3767121</v>
      </c>
      <c r="H6" s="43">
        <v>1.5601197</v>
      </c>
      <c r="I6" s="43">
        <v>4.9116745999999996</v>
      </c>
      <c r="J6" s="43">
        <v>2.0881234000000002</v>
      </c>
      <c r="K6" s="43">
        <v>5.0440329999999998</v>
      </c>
      <c r="L6" s="43">
        <v>3.3010066999999998</v>
      </c>
      <c r="M6" s="43">
        <v>3.3414481999999999</v>
      </c>
      <c r="N6" s="43">
        <v>22.230584199999999</v>
      </c>
      <c r="O6" s="43">
        <v>0.69013219999999997</v>
      </c>
      <c r="P6" s="43">
        <v>1.46594</v>
      </c>
      <c r="Q6" s="43">
        <v>1.4113302999999999</v>
      </c>
      <c r="R6" s="43">
        <v>2.5948267999999999</v>
      </c>
      <c r="S6" s="43">
        <v>7.0809052000000001</v>
      </c>
      <c r="T6" s="43">
        <v>2.9451950999999998</v>
      </c>
      <c r="U6" s="43">
        <v>2.3586735999999999</v>
      </c>
      <c r="V6" s="43">
        <v>0.85417880000000002</v>
      </c>
      <c r="W6" s="43">
        <v>2.6452787999999998</v>
      </c>
    </row>
    <row r="7" spans="1:23" ht="47.25" x14ac:dyDescent="0.25">
      <c r="A7" s="64"/>
      <c r="B7" s="15" t="s">
        <v>80</v>
      </c>
      <c r="C7" s="43">
        <v>30.9655691</v>
      </c>
      <c r="D7" s="43">
        <v>7.8728197</v>
      </c>
      <c r="E7" s="43">
        <v>3.6389402999999998</v>
      </c>
      <c r="F7" s="43">
        <v>1.5981748</v>
      </c>
      <c r="G7" s="43">
        <v>1.5134186999999999</v>
      </c>
      <c r="H7" s="43">
        <v>1.5033896</v>
      </c>
      <c r="I7" s="43">
        <v>2.8189829</v>
      </c>
      <c r="J7" s="43">
        <v>2.9916646</v>
      </c>
      <c r="K7" s="43">
        <v>3.2369406999999999</v>
      </c>
      <c r="L7" s="43">
        <v>4.6084035999999999</v>
      </c>
      <c r="M7" s="43">
        <v>3.5544235999999998</v>
      </c>
      <c r="N7" s="43">
        <v>8.7799613000000001</v>
      </c>
      <c r="O7" s="43">
        <v>0.43733339999999998</v>
      </c>
      <c r="P7" s="43">
        <v>1.8101034</v>
      </c>
      <c r="Q7" s="43">
        <v>1.9908334999999999</v>
      </c>
      <c r="R7" s="43">
        <v>1.7573144000000001</v>
      </c>
      <c r="S7" s="43">
        <v>3.8285355000000001</v>
      </c>
      <c r="T7" s="43">
        <v>1.5670234999999999</v>
      </c>
      <c r="U7" s="43">
        <v>2.9054747000000001</v>
      </c>
      <c r="V7" s="43">
        <v>1.0852282</v>
      </c>
      <c r="W7" s="43">
        <v>3.5769487999999998</v>
      </c>
    </row>
    <row r="8" spans="1:23" ht="204.75" x14ac:dyDescent="0.25">
      <c r="A8" s="64"/>
      <c r="B8" s="15" t="s">
        <v>195</v>
      </c>
      <c r="C8" s="51">
        <v>0.151618398637138</v>
      </c>
      <c r="D8" s="40">
        <v>0.32653061224489793</v>
      </c>
      <c r="E8" s="40">
        <v>0.17674418604651163</v>
      </c>
      <c r="F8" s="40">
        <v>0.18468468468468469</v>
      </c>
      <c r="G8" s="40">
        <v>0.17001545595054096</v>
      </c>
      <c r="H8" s="40">
        <v>0.21921182266009853</v>
      </c>
      <c r="I8" s="40">
        <v>0.14163090128755365</v>
      </c>
      <c r="J8" s="40">
        <v>0.18835616438356165</v>
      </c>
      <c r="K8" s="40">
        <v>0.20349761526232116</v>
      </c>
      <c r="L8" s="40">
        <v>0.20909090909090908</v>
      </c>
      <c r="M8" s="40">
        <v>0.19838056680161945</v>
      </c>
      <c r="N8" s="40">
        <v>0.22439024390243903</v>
      </c>
      <c r="O8" s="40">
        <v>0.15606936416184972</v>
      </c>
      <c r="P8" s="40">
        <v>0.20634920634920634</v>
      </c>
      <c r="Q8" s="40">
        <v>0.19762174405436014</v>
      </c>
      <c r="R8" s="40">
        <v>0.31901840490797545</v>
      </c>
      <c r="S8" s="40">
        <v>0.1925343811394892</v>
      </c>
      <c r="T8" s="40">
        <v>0.17241379310344829</v>
      </c>
      <c r="U8" s="40">
        <v>0.20642201834862386</v>
      </c>
      <c r="V8" s="40">
        <v>0.20616570327552985</v>
      </c>
      <c r="W8" s="40">
        <v>0.1849445324881141</v>
      </c>
    </row>
    <row r="9" spans="1:23" ht="78.75" x14ac:dyDescent="0.25">
      <c r="A9" s="64"/>
      <c r="B9" s="15" t="s">
        <v>155</v>
      </c>
      <c r="C9" s="52">
        <v>1.680871194993705E-2</v>
      </c>
      <c r="D9" s="39">
        <v>0.18286894492987271</v>
      </c>
      <c r="E9" s="39">
        <v>3.5063447947402238E-2</v>
      </c>
      <c r="F9" s="39">
        <v>1.6442721866655075E-2</v>
      </c>
      <c r="G9" s="39">
        <v>3.2346557965943878E-2</v>
      </c>
      <c r="H9" s="39">
        <v>4.2826110556018482E-2</v>
      </c>
      <c r="I9" s="39">
        <v>4.312576680158231E-2</v>
      </c>
      <c r="J9" s="39">
        <v>2.5455110080243148E-2</v>
      </c>
      <c r="K9" s="39">
        <v>3.8922719731550148E-2</v>
      </c>
      <c r="L9" s="39">
        <v>2.2499066886719321E-2</v>
      </c>
      <c r="M9" s="39">
        <v>4.5891594703968863E-2</v>
      </c>
      <c r="N9" s="39">
        <v>6.267759415055818E-2</v>
      </c>
      <c r="O9" s="39">
        <v>1.2159550623454085E-2</v>
      </c>
      <c r="P9" s="39">
        <v>2.1758860132642166E-2</v>
      </c>
      <c r="Q9" s="39">
        <v>2.2090754273119573E-2</v>
      </c>
      <c r="R9" s="39">
        <v>4.6317963095880321E-2</v>
      </c>
      <c r="S9" s="39">
        <v>6.6114304436674209E-2</v>
      </c>
      <c r="T9" s="39">
        <v>3.8386100994742156E-2</v>
      </c>
      <c r="U9" s="39">
        <v>3.4844991196721242E-2</v>
      </c>
      <c r="V9" s="39">
        <v>2.304111649368612E-2</v>
      </c>
      <c r="W9" s="39">
        <v>2.6492090111972955E-2</v>
      </c>
    </row>
    <row r="10" spans="1:23" ht="141.75" x14ac:dyDescent="0.25">
      <c r="A10" s="64"/>
      <c r="B10" s="49" t="s">
        <v>181</v>
      </c>
      <c r="C10" s="51">
        <v>0.61471526287007394</v>
      </c>
      <c r="D10" s="40">
        <v>0.58985889294192428</v>
      </c>
      <c r="E10" s="40">
        <v>0.5701575545260491</v>
      </c>
      <c r="F10" s="40">
        <v>0.55119364068640087</v>
      </c>
      <c r="G10" s="40">
        <v>0.54408307451981708</v>
      </c>
      <c r="H10" s="40">
        <v>0.55430358734254992</v>
      </c>
      <c r="I10" s="40">
        <v>0.62641757732449488</v>
      </c>
      <c r="J10" s="40">
        <v>0.5647714436107425</v>
      </c>
      <c r="K10" s="40">
        <v>0.58867329074599439</v>
      </c>
      <c r="L10" s="40">
        <v>0.58751668983416394</v>
      </c>
      <c r="M10" s="40">
        <v>0.52690887237190209</v>
      </c>
      <c r="N10" s="40">
        <v>0.57251541737437495</v>
      </c>
      <c r="O10" s="40">
        <v>0.56127270717947819</v>
      </c>
      <c r="P10" s="40">
        <v>0.53354778326962238</v>
      </c>
      <c r="Q10" s="40">
        <v>0.56939100537949283</v>
      </c>
      <c r="R10" s="40">
        <v>0.51981955457686635</v>
      </c>
      <c r="S10" s="40">
        <v>0.5520881915121707</v>
      </c>
      <c r="T10" s="40">
        <v>0.53937304016565202</v>
      </c>
      <c r="U10" s="40">
        <v>0.57666348881479523</v>
      </c>
      <c r="V10" s="40">
        <v>0.54400101844178939</v>
      </c>
      <c r="W10" s="40">
        <v>0.58521210870561324</v>
      </c>
    </row>
    <row r="11" spans="1:23" ht="78.75" x14ac:dyDescent="0.25">
      <c r="A11" s="63" t="s">
        <v>14</v>
      </c>
      <c r="B11" s="15" t="s">
        <v>81</v>
      </c>
      <c r="C11" s="40">
        <v>5.7337600000000002E-2</v>
      </c>
      <c r="D11" s="40">
        <v>0.12738070000000001</v>
      </c>
      <c r="E11" s="40">
        <v>-7.8337000000000007E-3</v>
      </c>
      <c r="F11" s="40">
        <v>3.2519800000000001E-2</v>
      </c>
      <c r="G11" s="40">
        <v>5.7673000000000002E-2</v>
      </c>
      <c r="H11" s="40">
        <v>2.6476099999999999E-2</v>
      </c>
      <c r="I11" s="40">
        <v>3.7362600000000003E-2</v>
      </c>
      <c r="J11" s="40">
        <v>-9.4584000000000005E-3</v>
      </c>
      <c r="K11" s="40">
        <v>3.4315499999999999E-2</v>
      </c>
      <c r="L11" s="40">
        <v>3.47002E-2</v>
      </c>
      <c r="M11" s="40">
        <v>3.8260799999999998E-2</v>
      </c>
      <c r="N11" s="40">
        <v>3.8169700000000001E-2</v>
      </c>
      <c r="O11" s="40">
        <v>-5.15124E-2</v>
      </c>
      <c r="P11" s="40">
        <v>2.5680499999999998E-2</v>
      </c>
      <c r="Q11" s="40">
        <v>3.48901E-2</v>
      </c>
      <c r="R11" s="40">
        <v>4.5632600000000002E-2</v>
      </c>
      <c r="S11" s="40">
        <v>5.6893300000000001E-2</v>
      </c>
      <c r="T11" s="40">
        <v>6.5716800000000006E-2</v>
      </c>
      <c r="U11" s="40">
        <v>3.2899200000000003E-2</v>
      </c>
      <c r="V11" s="40">
        <v>5.1865700000000001E-2</v>
      </c>
      <c r="W11" s="40">
        <v>4.1385199999999997E-2</v>
      </c>
    </row>
    <row r="12" spans="1:23" ht="63" x14ac:dyDescent="0.25">
      <c r="A12" s="63"/>
      <c r="B12" s="15" t="s">
        <v>154</v>
      </c>
      <c r="C12" s="39">
        <v>0.14534179999999999</v>
      </c>
      <c r="D12" s="39">
        <v>0.59806040000000005</v>
      </c>
      <c r="E12" s="39">
        <v>0.3355959</v>
      </c>
      <c r="F12" s="39">
        <v>0.32123499999999999</v>
      </c>
      <c r="G12" s="39">
        <v>0.3933314</v>
      </c>
      <c r="H12" s="39">
        <v>0.4463859</v>
      </c>
      <c r="I12" s="39">
        <v>0.34246799999999999</v>
      </c>
      <c r="J12" s="39">
        <v>0.41018880000000002</v>
      </c>
      <c r="K12" s="39">
        <v>0.37489119999999998</v>
      </c>
      <c r="L12" s="39">
        <v>0.34152310000000002</v>
      </c>
      <c r="M12" s="39">
        <v>0.30424600000000002</v>
      </c>
      <c r="N12" s="39">
        <v>0.34336240000000001</v>
      </c>
      <c r="O12" s="39">
        <v>0.1130495</v>
      </c>
      <c r="P12" s="39">
        <v>0.40586939999999999</v>
      </c>
      <c r="Q12" s="39">
        <v>0.34936299999999998</v>
      </c>
      <c r="R12" s="39">
        <v>0.46004499999999998</v>
      </c>
      <c r="S12" s="39">
        <v>0.40788419999999997</v>
      </c>
      <c r="T12" s="39">
        <v>0.39615139999999999</v>
      </c>
      <c r="U12" s="39">
        <v>0.40643030000000002</v>
      </c>
      <c r="V12" s="39">
        <v>0.35695549999999998</v>
      </c>
      <c r="W12" s="39">
        <v>0.32537759999999999</v>
      </c>
    </row>
    <row r="13" spans="1:23" ht="110.25" x14ac:dyDescent="0.25">
      <c r="A13" s="63"/>
      <c r="B13" s="49" t="s">
        <v>157</v>
      </c>
      <c r="C13" s="40">
        <v>5.6512482406005982E-2</v>
      </c>
      <c r="D13" s="40">
        <v>0.19532664306933847</v>
      </c>
      <c r="E13" s="40">
        <v>7.162523267275922E-2</v>
      </c>
      <c r="F13" s="40">
        <v>5.8059786089705794E-2</v>
      </c>
      <c r="G13" s="40">
        <v>5.6988366734329762E-2</v>
      </c>
      <c r="H13" s="40">
        <v>5.8230241772301725E-2</v>
      </c>
      <c r="I13" s="40">
        <v>8.8937054757029108E-2</v>
      </c>
      <c r="J13" s="40">
        <v>4.9307203041487328E-2</v>
      </c>
      <c r="K13" s="40">
        <v>6.7265461313328945E-2</v>
      </c>
      <c r="L13" s="40">
        <v>4.9461472755918806E-2</v>
      </c>
      <c r="M13" s="40">
        <v>5.6739248750710583E-2</v>
      </c>
      <c r="N13" s="40">
        <v>0.16625556793440438</v>
      </c>
      <c r="O13" s="40">
        <v>3.9762882199646014E-2</v>
      </c>
      <c r="P13" s="40">
        <v>4.2649927609524275E-2</v>
      </c>
      <c r="Q13" s="40">
        <v>3.651616754663764E-2</v>
      </c>
      <c r="R13" s="40">
        <v>5.6872127282522791E-2</v>
      </c>
      <c r="S13" s="40">
        <v>9.189450750919903E-2</v>
      </c>
      <c r="T13" s="40">
        <v>5.9124017231304865E-2</v>
      </c>
      <c r="U13" s="40">
        <v>5.8480817564205159E-2</v>
      </c>
      <c r="V13" s="40">
        <v>4.5422645302404738E-2</v>
      </c>
      <c r="W13" s="40">
        <v>5.7064694390259532E-2</v>
      </c>
    </row>
    <row r="14" spans="1:23" ht="94.5" x14ac:dyDescent="0.25">
      <c r="A14" s="63"/>
      <c r="B14" s="49" t="s">
        <v>176</v>
      </c>
      <c r="C14" s="40">
        <v>0.84987816505985803</v>
      </c>
      <c r="D14" s="40">
        <v>0.89572192513368987</v>
      </c>
      <c r="E14" s="40">
        <v>0.86562499999999998</v>
      </c>
      <c r="F14" s="40">
        <v>0.83079847908745252</v>
      </c>
      <c r="G14" s="40">
        <v>0.86621315192743764</v>
      </c>
      <c r="H14" s="40">
        <v>0.93098159509202449</v>
      </c>
      <c r="I14" s="40">
        <v>0.9248291571753986</v>
      </c>
      <c r="J14" s="40">
        <v>0.88985655737704916</v>
      </c>
      <c r="K14" s="40">
        <v>0.89940119760479043</v>
      </c>
      <c r="L14" s="40">
        <v>0.83757338551859095</v>
      </c>
      <c r="M14" s="40">
        <v>0.82583621683967701</v>
      </c>
      <c r="N14" s="40">
        <v>0.85381355932203384</v>
      </c>
      <c r="O14" s="40">
        <v>0.86448598130841126</v>
      </c>
      <c r="P14" s="40">
        <v>0.85743380855397144</v>
      </c>
      <c r="Q14" s="40">
        <v>0.86439628482972142</v>
      </c>
      <c r="R14" s="40">
        <v>0.92026578073089704</v>
      </c>
      <c r="S14" s="40">
        <v>0.873269435569755</v>
      </c>
      <c r="T14" s="40">
        <v>0.86973180076628354</v>
      </c>
      <c r="U14" s="40">
        <v>0.85925349922239502</v>
      </c>
      <c r="V14" s="40">
        <v>0.85315408479834542</v>
      </c>
      <c r="W14" s="40">
        <v>0.86289816412992315</v>
      </c>
    </row>
    <row r="15" spans="1:23" ht="141.75" x14ac:dyDescent="0.25">
      <c r="A15" s="63"/>
      <c r="B15" s="49" t="s">
        <v>147</v>
      </c>
      <c r="C15" s="40">
        <v>-1.6116762060572002E-2</v>
      </c>
      <c r="D15" s="40">
        <v>-1.2868509094614799E-2</v>
      </c>
      <c r="E15" s="40">
        <v>-1.1875625297272201E-2</v>
      </c>
      <c r="F15" s="40">
        <v>2.2648044893299E-2</v>
      </c>
      <c r="G15" s="40">
        <v>-2.50035735680872E-2</v>
      </c>
      <c r="H15" s="40">
        <v>-3.5337918176777798E-3</v>
      </c>
      <c r="I15" s="40">
        <v>-1.3431434686263798E-2</v>
      </c>
      <c r="J15" s="40">
        <v>-1.8718769205513398E-2</v>
      </c>
      <c r="K15" s="40">
        <v>-1.6647294372284599E-2</v>
      </c>
      <c r="L15" s="40">
        <v>-4.1737709833371398E-2</v>
      </c>
      <c r="M15" s="40">
        <v>9.0952776347587912E-3</v>
      </c>
      <c r="N15" s="40">
        <v>-3.7721471124989102E-2</v>
      </c>
      <c r="O15" s="40">
        <v>-2.5463350606853199E-2</v>
      </c>
      <c r="P15" s="40">
        <v>-1.05650030651806E-2</v>
      </c>
      <c r="Q15" s="40">
        <v>-1.3713189071162599E-2</v>
      </c>
      <c r="R15" s="40">
        <v>4.8503338947642801E-3</v>
      </c>
      <c r="S15" s="40">
        <v>-1.38758020333687E-2</v>
      </c>
      <c r="T15" s="40">
        <v>3.8353854563726504E-3</v>
      </c>
      <c r="U15" s="40">
        <v>-1.7134601754019201E-2</v>
      </c>
      <c r="V15" s="40">
        <v>-1.3797372549358001E-2</v>
      </c>
      <c r="W15" s="40">
        <v>-1.9099999999999999E-2</v>
      </c>
    </row>
    <row r="16" spans="1:23" ht="60" x14ac:dyDescent="0.25">
      <c r="A16" s="62" t="s">
        <v>18</v>
      </c>
      <c r="B16" s="3" t="s">
        <v>82</v>
      </c>
      <c r="C16" s="40">
        <v>0.4</v>
      </c>
      <c r="D16" s="44">
        <v>0.13800000000000001</v>
      </c>
      <c r="E16" s="44">
        <v>0.182</v>
      </c>
      <c r="F16" s="40">
        <v>0.27300000000000002</v>
      </c>
      <c r="G16" s="40">
        <v>0.23799999999999999</v>
      </c>
      <c r="H16" s="44">
        <v>7.6999999999999999E-2</v>
      </c>
      <c r="I16" s="45">
        <v>0</v>
      </c>
      <c r="J16" s="50">
        <v>0.245</v>
      </c>
      <c r="K16" s="40">
        <v>3.6999999999999998E-2</v>
      </c>
      <c r="L16" s="40">
        <v>0.125</v>
      </c>
      <c r="M16" s="40">
        <v>0.28999999999999998</v>
      </c>
      <c r="N16" s="40">
        <v>6.7000000000000004E-2</v>
      </c>
      <c r="O16" s="40">
        <v>6.7000000000000004E-2</v>
      </c>
      <c r="P16" s="40">
        <v>8.3000000000000004E-2</v>
      </c>
      <c r="Q16" s="40">
        <v>0.22</v>
      </c>
      <c r="R16" s="40">
        <v>0</v>
      </c>
      <c r="S16" s="40">
        <v>0</v>
      </c>
      <c r="T16" s="40">
        <v>0.16700000000000001</v>
      </c>
      <c r="U16" s="40">
        <v>9.0999999999999998E-2</v>
      </c>
      <c r="V16" s="32">
        <v>0.2</v>
      </c>
      <c r="W16" s="32">
        <v>0.21099999999999999</v>
      </c>
    </row>
    <row r="17" spans="1:23" ht="105" x14ac:dyDescent="0.25">
      <c r="A17" s="62"/>
      <c r="B17" s="10" t="s">
        <v>131</v>
      </c>
      <c r="C17" s="41"/>
      <c r="D17" s="46"/>
      <c r="E17" s="46"/>
      <c r="F17" s="41"/>
      <c r="G17" s="41"/>
      <c r="H17" s="46"/>
      <c r="I17" s="47"/>
      <c r="J17" s="48"/>
      <c r="K17" s="41"/>
      <c r="L17" s="41"/>
      <c r="M17" s="41"/>
      <c r="N17" s="41"/>
      <c r="O17" s="41"/>
      <c r="P17" s="41"/>
      <c r="Q17" s="41"/>
      <c r="R17" s="41"/>
      <c r="S17" s="41"/>
      <c r="T17" s="41"/>
      <c r="U17" s="41"/>
      <c r="V17" s="41"/>
      <c r="W17" s="42">
        <v>1973</v>
      </c>
    </row>
    <row r="18" spans="1:23" x14ac:dyDescent="0.25">
      <c r="B18" s="2"/>
      <c r="C18" s="2"/>
      <c r="D18" s="10"/>
      <c r="E18" s="3"/>
      <c r="F18" s="2"/>
      <c r="G18" s="3"/>
      <c r="H18" s="3"/>
      <c r="I18" s="3"/>
      <c r="J18" s="4"/>
    </row>
    <row r="19" spans="1:23" x14ac:dyDescent="0.25">
      <c r="B19" s="2"/>
      <c r="C19" s="2"/>
      <c r="D19" s="2"/>
      <c r="E19" s="2"/>
      <c r="F19" s="2"/>
      <c r="G19" s="2"/>
      <c r="H19" s="2"/>
      <c r="I19" s="2"/>
    </row>
    <row r="20" spans="1:23" x14ac:dyDescent="0.25">
      <c r="C20" s="2"/>
      <c r="D20" s="2"/>
      <c r="E20" s="2"/>
      <c r="F20" s="2"/>
      <c r="G20" s="2"/>
      <c r="H20" s="2"/>
      <c r="I20" s="2"/>
    </row>
    <row r="21" spans="1:23" ht="15.75" x14ac:dyDescent="0.25">
      <c r="A21" s="6" t="s">
        <v>77</v>
      </c>
      <c r="C21" s="2"/>
      <c r="D21" s="2"/>
      <c r="E21" s="2"/>
      <c r="F21" s="2"/>
      <c r="G21" s="2"/>
      <c r="H21" s="2"/>
      <c r="I21" s="2"/>
    </row>
    <row r="22" spans="1:23" x14ac:dyDescent="0.25">
      <c r="C22" s="2"/>
      <c r="D22" s="2"/>
      <c r="E22" s="2"/>
      <c r="F22" s="2"/>
      <c r="G22" s="2"/>
      <c r="H22" s="2"/>
      <c r="I22" s="2"/>
    </row>
    <row r="23" spans="1:23" x14ac:dyDescent="0.25">
      <c r="A23" t="s">
        <v>189</v>
      </c>
      <c r="C23" s="2"/>
      <c r="D23" s="2"/>
      <c r="E23" s="2"/>
      <c r="F23" s="2"/>
      <c r="G23" s="2"/>
      <c r="H23" s="2"/>
      <c r="I23" s="2"/>
    </row>
    <row r="24" spans="1:23" x14ac:dyDescent="0.25">
      <c r="A24" t="s">
        <v>190</v>
      </c>
      <c r="B24" s="2"/>
      <c r="C24" s="2"/>
      <c r="D24" s="2"/>
      <c r="E24" s="2"/>
      <c r="F24" s="2"/>
      <c r="G24" s="2"/>
      <c r="H24" s="2"/>
      <c r="I24" s="2"/>
    </row>
    <row r="25" spans="1:23" x14ac:dyDescent="0.25">
      <c r="A25" s="2" t="s">
        <v>78</v>
      </c>
      <c r="B25" s="2"/>
      <c r="C25" s="2"/>
      <c r="D25" s="2"/>
      <c r="E25" s="2"/>
      <c r="F25" s="2"/>
      <c r="G25" s="2"/>
      <c r="H25" s="2"/>
      <c r="I25" s="2"/>
    </row>
    <row r="26" spans="1:23" x14ac:dyDescent="0.25">
      <c r="A26" t="s">
        <v>83</v>
      </c>
      <c r="B26" s="2"/>
      <c r="C26" s="2"/>
      <c r="D26" s="2"/>
      <c r="E26" s="2"/>
      <c r="F26" s="2"/>
      <c r="G26" s="2"/>
      <c r="H26" s="2"/>
      <c r="I26" s="2"/>
    </row>
    <row r="27" spans="1:23" x14ac:dyDescent="0.25">
      <c r="B27" s="2"/>
      <c r="C27" s="2"/>
      <c r="D27" s="2"/>
      <c r="E27" s="2"/>
      <c r="F27" s="2"/>
      <c r="G27" s="2"/>
      <c r="H27" s="2"/>
      <c r="I27" s="2"/>
    </row>
    <row r="28" spans="1:23" x14ac:dyDescent="0.25">
      <c r="A28" t="s">
        <v>156</v>
      </c>
      <c r="B28" s="2"/>
      <c r="C28" s="2"/>
      <c r="D28" s="2"/>
      <c r="E28" s="2"/>
      <c r="F28" s="2"/>
      <c r="G28" s="2"/>
      <c r="H28" s="2"/>
      <c r="I28" s="2"/>
    </row>
    <row r="29" spans="1:23" x14ac:dyDescent="0.25">
      <c r="B29" s="2"/>
      <c r="C29" s="2"/>
      <c r="D29" s="2"/>
      <c r="E29" s="2"/>
      <c r="F29" s="2"/>
      <c r="G29" s="2"/>
      <c r="H29" s="2"/>
      <c r="I29" s="2"/>
    </row>
    <row r="30" spans="1:23" ht="15.75" x14ac:dyDescent="0.25">
      <c r="A30" s="17" t="s">
        <v>24</v>
      </c>
      <c r="B30" s="2"/>
      <c r="C30" s="2"/>
      <c r="D30" s="2"/>
      <c r="E30" s="2"/>
      <c r="F30" s="2"/>
      <c r="G30" s="2"/>
      <c r="H30" s="2"/>
      <c r="I30" s="2"/>
    </row>
    <row r="31" spans="1:23" x14ac:dyDescent="0.25">
      <c r="B31" s="2"/>
      <c r="C31" s="2"/>
      <c r="D31" s="2"/>
      <c r="E31" s="2"/>
      <c r="F31" s="2"/>
      <c r="G31" s="2"/>
      <c r="H31" s="2"/>
      <c r="I31" s="2"/>
    </row>
    <row r="32" spans="1:23" x14ac:dyDescent="0.25">
      <c r="A32" t="s">
        <v>84</v>
      </c>
      <c r="B32" s="2"/>
      <c r="C32" s="2"/>
      <c r="D32" s="2"/>
      <c r="E32" s="2"/>
      <c r="F32" s="2"/>
      <c r="G32" s="2"/>
      <c r="H32" s="2"/>
      <c r="I32" s="2"/>
    </row>
    <row r="33" spans="2:9" x14ac:dyDescent="0.25">
      <c r="B33" s="2"/>
      <c r="C33" s="2"/>
      <c r="D33" s="2"/>
      <c r="E33" s="2"/>
      <c r="F33" s="2"/>
      <c r="G33" s="2"/>
      <c r="H33" s="2"/>
      <c r="I33" s="2"/>
    </row>
    <row r="34" spans="2:9" x14ac:dyDescent="0.25">
      <c r="B34" s="2"/>
      <c r="C34" s="2"/>
      <c r="D34" s="2"/>
      <c r="E34" s="2"/>
      <c r="F34" s="2"/>
      <c r="G34" s="2"/>
      <c r="H34" s="2"/>
      <c r="I34" s="2"/>
    </row>
    <row r="35" spans="2:9" x14ac:dyDescent="0.25">
      <c r="B35" s="2"/>
      <c r="C35" s="2"/>
      <c r="D35" s="2"/>
      <c r="E35" s="2"/>
      <c r="F35" s="2"/>
      <c r="G35" s="2"/>
      <c r="H35" s="2"/>
      <c r="I35" s="2"/>
    </row>
    <row r="36" spans="2:9" x14ac:dyDescent="0.25">
      <c r="B36" s="2"/>
      <c r="C36" s="2"/>
      <c r="D36" s="2"/>
      <c r="E36" s="2"/>
      <c r="F36" s="2"/>
      <c r="G36" s="2"/>
      <c r="H36" s="2"/>
      <c r="I36" s="2"/>
    </row>
    <row r="37" spans="2:9" x14ac:dyDescent="0.25">
      <c r="B37" s="2"/>
      <c r="C37" s="2"/>
      <c r="D37" s="2"/>
      <c r="E37" s="2"/>
      <c r="F37" s="2"/>
      <c r="G37" s="2"/>
      <c r="H37" s="2"/>
      <c r="I37" s="2"/>
    </row>
    <row r="38" spans="2:9" x14ac:dyDescent="0.25">
      <c r="B38" s="2"/>
      <c r="C38" s="2"/>
      <c r="D38" s="2"/>
      <c r="E38" s="2"/>
      <c r="F38" s="2"/>
      <c r="G38" s="2"/>
      <c r="H38" s="2"/>
      <c r="I38" s="2"/>
    </row>
    <row r="39" spans="2:9" x14ac:dyDescent="0.25">
      <c r="B39" s="2"/>
      <c r="C39" s="2"/>
      <c r="D39" s="2"/>
      <c r="E39" s="2"/>
      <c r="F39" s="2"/>
      <c r="G39" s="2"/>
      <c r="H39" s="2"/>
      <c r="I39" s="2"/>
    </row>
    <row r="40" spans="2:9" x14ac:dyDescent="0.25">
      <c r="B40" s="2"/>
      <c r="C40" s="2"/>
      <c r="D40" s="2"/>
      <c r="E40" s="2"/>
      <c r="F40" s="2"/>
      <c r="G40" s="2"/>
      <c r="H40" s="2"/>
      <c r="I40" s="2"/>
    </row>
    <row r="41" spans="2:9" x14ac:dyDescent="0.25">
      <c r="B41" s="2"/>
      <c r="C41" s="2"/>
      <c r="D41" s="2"/>
      <c r="E41" s="2"/>
      <c r="F41" s="2"/>
      <c r="G41" s="2"/>
      <c r="H41" s="2"/>
      <c r="I41" s="2"/>
    </row>
    <row r="42" spans="2:9" x14ac:dyDescent="0.25">
      <c r="B42" s="2"/>
      <c r="C42" s="2"/>
      <c r="D42" s="2"/>
      <c r="E42" s="2"/>
      <c r="F42" s="2"/>
      <c r="G42" s="2"/>
      <c r="H42" s="2"/>
      <c r="I42" s="2"/>
    </row>
    <row r="43" spans="2:9" x14ac:dyDescent="0.25">
      <c r="B43" s="2"/>
      <c r="C43" s="2"/>
      <c r="D43" s="2"/>
      <c r="E43" s="2"/>
      <c r="F43" s="2"/>
      <c r="G43" s="2"/>
      <c r="H43" s="2"/>
      <c r="I43" s="2"/>
    </row>
    <row r="44" spans="2:9" x14ac:dyDescent="0.25">
      <c r="B44" s="2"/>
      <c r="C44" s="2"/>
      <c r="D44" s="2"/>
      <c r="E44" s="2"/>
      <c r="F44" s="2"/>
      <c r="G44" s="2"/>
      <c r="H44" s="2"/>
      <c r="I44" s="2"/>
    </row>
    <row r="45" spans="2:9" x14ac:dyDescent="0.25">
      <c r="B45" s="2"/>
      <c r="C45" s="2"/>
      <c r="D45" s="2"/>
      <c r="E45" s="2"/>
      <c r="F45" s="2"/>
      <c r="G45" s="2"/>
      <c r="H45" s="2"/>
      <c r="I45" s="2"/>
    </row>
    <row r="46" spans="2:9" x14ac:dyDescent="0.25">
      <c r="B46" s="2"/>
      <c r="C46" s="2"/>
      <c r="D46" s="2"/>
      <c r="E46" s="2"/>
      <c r="F46" s="2"/>
      <c r="G46" s="2"/>
      <c r="H46" s="2"/>
      <c r="I46" s="2"/>
    </row>
    <row r="47" spans="2:9" x14ac:dyDescent="0.25">
      <c r="B47" s="2"/>
      <c r="C47" s="2"/>
      <c r="D47" s="2"/>
      <c r="E47" s="2"/>
      <c r="F47" s="2"/>
      <c r="G47" s="2"/>
      <c r="H47" s="2"/>
      <c r="I47" s="2"/>
    </row>
    <row r="48" spans="2:9" x14ac:dyDescent="0.25">
      <c r="B48" s="2"/>
      <c r="C48" s="2"/>
      <c r="D48" s="2"/>
      <c r="E48" s="2"/>
      <c r="F48" s="2"/>
      <c r="G48" s="2"/>
      <c r="H48" s="2"/>
      <c r="I48" s="2"/>
    </row>
    <row r="49" spans="2:9" x14ac:dyDescent="0.25">
      <c r="B49" s="2"/>
      <c r="C49" s="2"/>
      <c r="D49" s="2"/>
      <c r="E49" s="2"/>
      <c r="F49" s="2"/>
      <c r="G49" s="2"/>
      <c r="H49" s="2"/>
      <c r="I49" s="2"/>
    </row>
    <row r="50" spans="2:9" x14ac:dyDescent="0.25">
      <c r="B50" s="2"/>
      <c r="C50" s="2"/>
      <c r="D50" s="2"/>
      <c r="E50" s="2"/>
      <c r="F50" s="2"/>
      <c r="G50" s="2"/>
      <c r="H50" s="2"/>
      <c r="I50" s="2"/>
    </row>
    <row r="51" spans="2:9" x14ac:dyDescent="0.25">
      <c r="B51" s="2"/>
      <c r="C51" s="2"/>
      <c r="D51" s="2"/>
      <c r="E51" s="2"/>
      <c r="F51" s="2"/>
      <c r="G51" s="2"/>
      <c r="H51" s="2"/>
      <c r="I51" s="2"/>
    </row>
    <row r="52" spans="2:9" x14ac:dyDescent="0.25">
      <c r="B52" s="2"/>
      <c r="C52" s="2"/>
      <c r="D52" s="2"/>
      <c r="E52" s="2"/>
      <c r="F52" s="2"/>
      <c r="G52" s="2"/>
      <c r="H52" s="2"/>
      <c r="I52" s="2"/>
    </row>
    <row r="53" spans="2:9" x14ac:dyDescent="0.25">
      <c r="B53" s="2"/>
      <c r="C53" s="2"/>
      <c r="D53" s="2"/>
      <c r="E53" s="2"/>
      <c r="F53" s="2"/>
      <c r="G53" s="2"/>
      <c r="H53" s="2"/>
      <c r="I53" s="2"/>
    </row>
    <row r="54" spans="2:9" x14ac:dyDescent="0.25">
      <c r="B54" s="2"/>
      <c r="C54" s="2"/>
      <c r="D54" s="2"/>
      <c r="E54" s="2"/>
      <c r="F54" s="2"/>
      <c r="G54" s="2"/>
      <c r="H54" s="2"/>
      <c r="I54" s="2"/>
    </row>
    <row r="55" spans="2:9" x14ac:dyDescent="0.25">
      <c r="B55" s="2"/>
      <c r="C55" s="2"/>
      <c r="D55" s="2"/>
      <c r="E55" s="2"/>
      <c r="F55" s="2"/>
      <c r="G55" s="2"/>
      <c r="H55" s="2"/>
      <c r="I55" s="2"/>
    </row>
    <row r="56" spans="2:9" x14ac:dyDescent="0.25">
      <c r="B56" s="2"/>
      <c r="C56" s="2"/>
      <c r="D56" s="2"/>
      <c r="E56" s="2"/>
      <c r="F56" s="2"/>
      <c r="G56" s="2"/>
      <c r="H56" s="2"/>
      <c r="I56" s="2"/>
    </row>
    <row r="57" spans="2:9" x14ac:dyDescent="0.25">
      <c r="B57" s="2"/>
      <c r="C57" s="2"/>
      <c r="D57" s="2"/>
      <c r="E57" s="2"/>
      <c r="F57" s="2"/>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x14ac:dyDescent="0.25">
      <c r="B75" s="2"/>
      <c r="C75" s="2"/>
      <c r="D75" s="2"/>
      <c r="E75" s="2"/>
      <c r="F75" s="2"/>
      <c r="G75" s="2"/>
      <c r="H75" s="2"/>
      <c r="I75" s="2"/>
    </row>
    <row r="76" spans="2:9" x14ac:dyDescent="0.25">
      <c r="B76" s="2"/>
      <c r="C76" s="2"/>
      <c r="D76" s="2"/>
      <c r="E76" s="2"/>
      <c r="F76" s="2"/>
      <c r="G76" s="2"/>
      <c r="H76" s="2"/>
      <c r="I76" s="2"/>
    </row>
    <row r="77" spans="2:9" x14ac:dyDescent="0.25">
      <c r="B77" s="2"/>
      <c r="C77" s="2"/>
      <c r="D77" s="2"/>
      <c r="E77" s="2"/>
      <c r="F77" s="2"/>
      <c r="G77" s="2"/>
      <c r="H77" s="2"/>
      <c r="I77" s="2"/>
    </row>
    <row r="78" spans="2:9" x14ac:dyDescent="0.25">
      <c r="B78" s="2"/>
      <c r="C78" s="2"/>
      <c r="D78" s="2"/>
      <c r="E78" s="2"/>
      <c r="F78" s="2"/>
      <c r="G78" s="2"/>
      <c r="H78" s="2"/>
      <c r="I78" s="2"/>
    </row>
    <row r="79" spans="2:9" x14ac:dyDescent="0.25">
      <c r="B79" s="2"/>
      <c r="C79" s="2"/>
      <c r="D79" s="2"/>
      <c r="E79" s="2"/>
      <c r="F79" s="2"/>
      <c r="G79" s="2"/>
      <c r="H79" s="2"/>
      <c r="I79" s="2"/>
    </row>
    <row r="80" spans="2:9" x14ac:dyDescent="0.25">
      <c r="B80" s="2"/>
      <c r="C80" s="2"/>
      <c r="D80" s="2"/>
      <c r="E80" s="2"/>
      <c r="F80" s="2"/>
      <c r="G80" s="2"/>
      <c r="H80" s="2"/>
      <c r="I80" s="2"/>
    </row>
    <row r="81" spans="2:9" x14ac:dyDescent="0.25">
      <c r="B81" s="2"/>
      <c r="C81" s="2"/>
      <c r="D81" s="2"/>
      <c r="E81" s="2"/>
      <c r="F81" s="2"/>
      <c r="G81" s="2"/>
      <c r="H81" s="2"/>
      <c r="I81" s="2"/>
    </row>
    <row r="82" spans="2:9" x14ac:dyDescent="0.25">
      <c r="B82" s="2"/>
      <c r="C82" s="2"/>
      <c r="D82" s="2"/>
      <c r="E82" s="2"/>
      <c r="F82" s="2"/>
      <c r="G82" s="2"/>
      <c r="H82" s="2"/>
      <c r="I82" s="2"/>
    </row>
    <row r="83" spans="2:9" x14ac:dyDescent="0.25">
      <c r="B83" s="2"/>
      <c r="C83" s="2"/>
      <c r="D83" s="2"/>
      <c r="E83" s="2"/>
      <c r="F83" s="2"/>
      <c r="G83" s="2"/>
      <c r="H83" s="2"/>
      <c r="I83" s="2"/>
    </row>
    <row r="84" spans="2:9" x14ac:dyDescent="0.25">
      <c r="B84" s="2"/>
      <c r="C84" s="2"/>
      <c r="D84" s="2"/>
      <c r="E84" s="2"/>
      <c r="F84" s="2"/>
      <c r="G84" s="2"/>
      <c r="H84" s="2"/>
      <c r="I84" s="2"/>
    </row>
    <row r="85" spans="2:9" x14ac:dyDescent="0.25">
      <c r="B85" s="2"/>
      <c r="C85" s="2"/>
      <c r="D85" s="2"/>
      <c r="E85" s="2"/>
      <c r="F85" s="2"/>
      <c r="G85" s="2"/>
      <c r="H85" s="2"/>
      <c r="I85" s="2"/>
    </row>
    <row r="86" spans="2:9" x14ac:dyDescent="0.25">
      <c r="B86" s="2"/>
      <c r="C86" s="2"/>
      <c r="D86" s="2"/>
      <c r="E86" s="2"/>
      <c r="F86" s="2"/>
      <c r="G86" s="2"/>
      <c r="H86" s="2"/>
      <c r="I86" s="2"/>
    </row>
    <row r="87" spans="2:9" x14ac:dyDescent="0.25">
      <c r="B87" s="2"/>
      <c r="C87" s="2"/>
      <c r="D87" s="2"/>
      <c r="E87" s="2"/>
      <c r="F87" s="2"/>
      <c r="G87" s="2"/>
      <c r="H87" s="2"/>
      <c r="I87" s="2"/>
    </row>
    <row r="88" spans="2:9" x14ac:dyDescent="0.25">
      <c r="B88" s="2"/>
      <c r="C88" s="2"/>
      <c r="D88" s="2"/>
      <c r="E88" s="2"/>
      <c r="F88" s="2"/>
      <c r="G88" s="2"/>
      <c r="H88" s="2"/>
      <c r="I88" s="2"/>
    </row>
    <row r="89" spans="2:9" x14ac:dyDescent="0.25">
      <c r="B89" s="2"/>
      <c r="C89" s="2"/>
      <c r="D89" s="2"/>
      <c r="E89" s="2"/>
      <c r="F89" s="2"/>
      <c r="G89" s="2"/>
      <c r="H89" s="2"/>
      <c r="I89" s="2"/>
    </row>
    <row r="90" spans="2:9" x14ac:dyDescent="0.25">
      <c r="B90" s="2"/>
      <c r="C90" s="2"/>
      <c r="D90" s="2"/>
      <c r="E90" s="2"/>
      <c r="F90" s="2"/>
      <c r="G90" s="2"/>
      <c r="H90" s="2"/>
      <c r="I90" s="2"/>
    </row>
    <row r="91" spans="2:9" x14ac:dyDescent="0.25">
      <c r="B91" s="2"/>
      <c r="C91" s="2"/>
      <c r="D91" s="2"/>
      <c r="E91" s="2"/>
      <c r="F91" s="2"/>
      <c r="G91" s="2"/>
      <c r="H91" s="2"/>
      <c r="I91" s="2"/>
    </row>
    <row r="92" spans="2:9" x14ac:dyDescent="0.25">
      <c r="B92" s="2"/>
      <c r="C92" s="2"/>
      <c r="D92" s="2"/>
      <c r="E92" s="2"/>
      <c r="F92" s="2"/>
      <c r="G92" s="2"/>
      <c r="H92" s="2"/>
      <c r="I92" s="2"/>
    </row>
    <row r="93" spans="2:9" x14ac:dyDescent="0.25">
      <c r="B93" s="2"/>
      <c r="C93" s="2"/>
      <c r="D93" s="2"/>
      <c r="E93" s="2"/>
      <c r="F93" s="2"/>
      <c r="G93" s="2"/>
      <c r="H93" s="2"/>
      <c r="I93" s="2"/>
    </row>
    <row r="94" spans="2:9" x14ac:dyDescent="0.25">
      <c r="B94" s="2"/>
      <c r="C94" s="2"/>
      <c r="D94" s="2"/>
      <c r="E94" s="2"/>
      <c r="F94" s="2"/>
      <c r="G94" s="2"/>
      <c r="H94" s="2"/>
      <c r="I94" s="2"/>
    </row>
    <row r="95" spans="2:9" x14ac:dyDescent="0.25">
      <c r="B95" s="2"/>
      <c r="C95" s="2"/>
      <c r="D95" s="2"/>
      <c r="E95" s="2"/>
      <c r="F95" s="2"/>
      <c r="G95" s="2"/>
      <c r="H95" s="2"/>
      <c r="I95" s="2"/>
    </row>
    <row r="96" spans="2:9" x14ac:dyDescent="0.25">
      <c r="B96" s="2"/>
      <c r="C96" s="2"/>
      <c r="D96" s="2"/>
      <c r="E96" s="2"/>
      <c r="F96" s="2"/>
      <c r="G96" s="2"/>
      <c r="H96" s="2"/>
      <c r="I96" s="2"/>
    </row>
    <row r="97" spans="2:9" x14ac:dyDescent="0.25">
      <c r="B97" s="2"/>
      <c r="C97" s="2"/>
      <c r="D97" s="2"/>
      <c r="E97" s="2"/>
      <c r="F97" s="2"/>
      <c r="G97" s="2"/>
      <c r="H97" s="2"/>
      <c r="I97" s="2"/>
    </row>
    <row r="98" spans="2:9" x14ac:dyDescent="0.25">
      <c r="B98" s="2"/>
      <c r="C98" s="2"/>
      <c r="D98" s="2"/>
      <c r="E98" s="2"/>
      <c r="F98" s="2"/>
      <c r="G98" s="2"/>
      <c r="H98" s="2"/>
      <c r="I98" s="2"/>
    </row>
    <row r="99" spans="2:9" x14ac:dyDescent="0.25">
      <c r="B99" s="2"/>
      <c r="C99" s="2"/>
      <c r="D99" s="2"/>
      <c r="E99" s="2"/>
      <c r="F99" s="2"/>
      <c r="G99" s="2"/>
      <c r="H99" s="2"/>
      <c r="I99" s="2"/>
    </row>
    <row r="100" spans="2:9" x14ac:dyDescent="0.25">
      <c r="B100" s="2"/>
      <c r="C100" s="2"/>
      <c r="D100" s="2"/>
      <c r="E100" s="2"/>
      <c r="F100" s="2"/>
      <c r="G100" s="2"/>
      <c r="H100" s="2"/>
      <c r="I100" s="2"/>
    </row>
    <row r="101" spans="2:9" x14ac:dyDescent="0.25">
      <c r="B101" s="2"/>
      <c r="C101" s="2"/>
      <c r="D101" s="2"/>
      <c r="E101" s="2"/>
      <c r="F101" s="2"/>
      <c r="G101" s="2"/>
      <c r="H101" s="2"/>
      <c r="I101" s="2"/>
    </row>
    <row r="102" spans="2:9" x14ac:dyDescent="0.25">
      <c r="B102" s="2"/>
      <c r="C102" s="2"/>
      <c r="D102" s="2"/>
      <c r="E102" s="2"/>
      <c r="F102" s="2"/>
      <c r="G102" s="2"/>
      <c r="H102" s="2"/>
      <c r="I102" s="2"/>
    </row>
    <row r="103" spans="2:9" x14ac:dyDescent="0.25">
      <c r="B103" s="2"/>
      <c r="C103" s="2"/>
      <c r="D103" s="2"/>
      <c r="E103" s="2"/>
      <c r="F103" s="2"/>
      <c r="G103" s="2"/>
      <c r="H103" s="2"/>
      <c r="I103" s="2"/>
    </row>
    <row r="104" spans="2:9" x14ac:dyDescent="0.25">
      <c r="B104" s="2"/>
      <c r="C104" s="2"/>
      <c r="D104" s="2"/>
      <c r="E104" s="2"/>
      <c r="F104" s="2"/>
      <c r="G104" s="2"/>
      <c r="H104" s="2"/>
      <c r="I104" s="2"/>
    </row>
    <row r="105" spans="2:9" x14ac:dyDescent="0.25">
      <c r="B105" s="2"/>
      <c r="C105" s="2"/>
      <c r="D105" s="2"/>
      <c r="E105" s="2"/>
      <c r="F105" s="2"/>
      <c r="G105" s="2"/>
      <c r="H105" s="2"/>
      <c r="I105" s="2"/>
    </row>
    <row r="106" spans="2:9" x14ac:dyDescent="0.25">
      <c r="B106" s="2"/>
      <c r="C106" s="2"/>
      <c r="D106" s="2"/>
      <c r="E106" s="2"/>
      <c r="F106" s="2"/>
      <c r="G106" s="2"/>
      <c r="H106" s="2"/>
      <c r="I106" s="2"/>
    </row>
    <row r="107" spans="2:9" x14ac:dyDescent="0.25">
      <c r="B107" s="2"/>
      <c r="C107" s="2"/>
      <c r="D107" s="2"/>
      <c r="E107" s="2"/>
      <c r="F107" s="2"/>
      <c r="G107" s="2"/>
      <c r="H107" s="2"/>
      <c r="I107" s="2"/>
    </row>
    <row r="108" spans="2:9" x14ac:dyDescent="0.25">
      <c r="B108" s="2"/>
      <c r="C108" s="2"/>
      <c r="D108" s="2"/>
      <c r="E108" s="2"/>
      <c r="F108" s="2"/>
      <c r="G108" s="2"/>
      <c r="H108" s="2"/>
      <c r="I108" s="2"/>
    </row>
    <row r="109" spans="2:9" x14ac:dyDescent="0.25">
      <c r="B109" s="2"/>
      <c r="C109" s="2"/>
      <c r="D109" s="2"/>
      <c r="E109" s="2"/>
      <c r="F109" s="2"/>
      <c r="G109" s="2"/>
      <c r="H109" s="2"/>
      <c r="I109" s="2"/>
    </row>
    <row r="110" spans="2:9" x14ac:dyDescent="0.25">
      <c r="B110" s="2"/>
      <c r="C110" s="2"/>
      <c r="D110" s="2"/>
      <c r="E110" s="2"/>
      <c r="F110" s="2"/>
      <c r="G110" s="2"/>
      <c r="H110" s="2"/>
      <c r="I110" s="2"/>
    </row>
    <row r="111" spans="2:9" x14ac:dyDescent="0.25">
      <c r="B111" s="2"/>
      <c r="C111" s="2"/>
      <c r="D111" s="2"/>
      <c r="E111" s="2"/>
      <c r="F111" s="2"/>
      <c r="G111" s="2"/>
      <c r="H111" s="2"/>
      <c r="I111" s="2"/>
    </row>
    <row r="112" spans="2:9" x14ac:dyDescent="0.25">
      <c r="B112" s="2"/>
      <c r="C112" s="2"/>
      <c r="D112" s="2"/>
      <c r="E112" s="2"/>
      <c r="F112" s="2"/>
      <c r="G112" s="2"/>
      <c r="H112" s="2"/>
      <c r="I112" s="2"/>
    </row>
    <row r="113" spans="2:9" x14ac:dyDescent="0.25">
      <c r="B113" s="2"/>
      <c r="C113" s="2"/>
      <c r="D113" s="2"/>
      <c r="E113" s="2"/>
      <c r="F113" s="2"/>
      <c r="G113" s="2"/>
      <c r="H113" s="2"/>
      <c r="I113" s="2"/>
    </row>
    <row r="114" spans="2:9" x14ac:dyDescent="0.25">
      <c r="B114" s="2"/>
      <c r="C114" s="2"/>
      <c r="D114" s="2"/>
      <c r="E114" s="2"/>
      <c r="F114" s="2"/>
      <c r="G114" s="2"/>
      <c r="H114" s="2"/>
      <c r="I114" s="2"/>
    </row>
    <row r="115" spans="2:9" x14ac:dyDescent="0.25">
      <c r="B115" s="2"/>
      <c r="C115" s="2"/>
      <c r="D115" s="2"/>
      <c r="E115" s="2"/>
      <c r="F115" s="2"/>
      <c r="G115" s="2"/>
      <c r="H115" s="2"/>
      <c r="I115" s="2"/>
    </row>
    <row r="116" spans="2:9" x14ac:dyDescent="0.25">
      <c r="B116" s="2"/>
      <c r="C116" s="2"/>
      <c r="D116" s="2"/>
      <c r="E116" s="2"/>
      <c r="F116" s="2"/>
      <c r="G116" s="2"/>
      <c r="H116" s="2"/>
      <c r="I116" s="2"/>
    </row>
    <row r="117" spans="2:9" x14ac:dyDescent="0.25">
      <c r="B117" s="2"/>
      <c r="C117" s="2"/>
      <c r="D117" s="2"/>
      <c r="E117" s="2"/>
      <c r="F117" s="2"/>
      <c r="G117" s="2"/>
      <c r="H117" s="2"/>
      <c r="I117" s="2"/>
    </row>
    <row r="118" spans="2:9" x14ac:dyDescent="0.25">
      <c r="B118" s="2"/>
      <c r="C118" s="2"/>
      <c r="D118" s="2"/>
      <c r="E118" s="2"/>
      <c r="F118" s="2"/>
      <c r="G118" s="2"/>
      <c r="H118" s="2"/>
      <c r="I118" s="2"/>
    </row>
    <row r="119" spans="2:9" x14ac:dyDescent="0.25">
      <c r="B119" s="2"/>
      <c r="C119" s="2"/>
      <c r="D119" s="2"/>
      <c r="E119" s="2"/>
      <c r="F119" s="2"/>
      <c r="G119" s="2"/>
      <c r="H119" s="2"/>
      <c r="I119" s="2"/>
    </row>
    <row r="120" spans="2:9" x14ac:dyDescent="0.25">
      <c r="C120" s="2"/>
      <c r="D120" s="2"/>
      <c r="E120" s="2"/>
      <c r="F120" s="2"/>
      <c r="G120" s="2"/>
      <c r="H120" s="2"/>
      <c r="I120" s="2"/>
    </row>
    <row r="121" spans="2:9" x14ac:dyDescent="0.25">
      <c r="C121" s="2"/>
      <c r="D121" s="2"/>
      <c r="E121" s="2"/>
      <c r="F121" s="2"/>
      <c r="G121" s="2"/>
      <c r="H121" s="2"/>
      <c r="I121" s="2"/>
    </row>
    <row r="122" spans="2:9" x14ac:dyDescent="0.25">
      <c r="C122" s="2"/>
      <c r="D122" s="2"/>
      <c r="E122" s="2"/>
      <c r="F122" s="2"/>
      <c r="G122" s="2"/>
      <c r="H122" s="2"/>
      <c r="I122" s="2"/>
    </row>
    <row r="123" spans="2:9" x14ac:dyDescent="0.25">
      <c r="C123" s="2"/>
      <c r="D123" s="2"/>
      <c r="E123" s="2"/>
      <c r="F123" s="2"/>
      <c r="G123" s="2"/>
      <c r="H123" s="2"/>
      <c r="I123" s="2"/>
    </row>
    <row r="124" spans="2:9" x14ac:dyDescent="0.25">
      <c r="C124" s="2"/>
      <c r="D124" s="2"/>
      <c r="E124" s="2"/>
      <c r="F124" s="2"/>
      <c r="G124" s="2"/>
      <c r="H124" s="2"/>
      <c r="I124" s="2"/>
    </row>
    <row r="125" spans="2:9" x14ac:dyDescent="0.25">
      <c r="C125" s="2"/>
      <c r="D125" s="2"/>
      <c r="E125" s="2"/>
      <c r="F125" s="2"/>
      <c r="G125" s="2"/>
      <c r="H125" s="2"/>
      <c r="I125" s="2"/>
    </row>
    <row r="126" spans="2:9" x14ac:dyDescent="0.25">
      <c r="C126" s="2"/>
      <c r="D126" s="2"/>
      <c r="E126" s="2"/>
      <c r="F126" s="2"/>
      <c r="G126" s="2"/>
      <c r="H126" s="2"/>
      <c r="I126" s="2"/>
    </row>
    <row r="127" spans="2:9" x14ac:dyDescent="0.25">
      <c r="C127" s="2"/>
      <c r="D127" s="2"/>
      <c r="E127" s="2"/>
      <c r="F127" s="2"/>
      <c r="G127" s="2"/>
      <c r="H127" s="2"/>
      <c r="I127" s="2"/>
    </row>
    <row r="128" spans="2:9" x14ac:dyDescent="0.25">
      <c r="C128" s="2"/>
      <c r="D128" s="2"/>
      <c r="E128" s="2"/>
      <c r="F128" s="2"/>
      <c r="G128" s="2"/>
      <c r="H128" s="2"/>
      <c r="I128" s="2"/>
    </row>
    <row r="129" spans="3:9" x14ac:dyDescent="0.25">
      <c r="C129" s="2"/>
      <c r="D129" s="2"/>
      <c r="E129" s="2"/>
      <c r="F129" s="2"/>
      <c r="G129" s="2"/>
      <c r="H129" s="2"/>
      <c r="I129" s="2"/>
    </row>
    <row r="130" spans="3:9" x14ac:dyDescent="0.25">
      <c r="C130" s="2"/>
      <c r="D130" s="2"/>
      <c r="E130" s="2"/>
      <c r="F130" s="2"/>
      <c r="G130" s="2"/>
      <c r="H130" s="2"/>
      <c r="I130" s="2"/>
    </row>
    <row r="131" spans="3:9" x14ac:dyDescent="0.25">
      <c r="C131" s="2"/>
      <c r="D131" s="2"/>
      <c r="E131" s="2"/>
      <c r="F131" s="2"/>
      <c r="G131" s="2"/>
      <c r="H131" s="2"/>
      <c r="I131" s="2"/>
    </row>
    <row r="132" spans="3:9" x14ac:dyDescent="0.25">
      <c r="C132" s="2"/>
      <c r="D132" s="2"/>
      <c r="E132" s="2"/>
      <c r="F132" s="2"/>
      <c r="G132" s="2"/>
      <c r="H132" s="2"/>
      <c r="I132" s="2"/>
    </row>
    <row r="133" spans="3:9" x14ac:dyDescent="0.25">
      <c r="C133" s="2"/>
      <c r="D133" s="2"/>
      <c r="E133" s="2"/>
      <c r="F133" s="2"/>
      <c r="G133" s="2"/>
      <c r="H133" s="2"/>
      <c r="I133" s="2"/>
    </row>
    <row r="134" spans="3:9" x14ac:dyDescent="0.25">
      <c r="C134" s="2"/>
      <c r="D134" s="2"/>
      <c r="E134" s="2"/>
      <c r="F134" s="2"/>
      <c r="G134" s="2"/>
      <c r="H134" s="2"/>
      <c r="I134" s="2"/>
    </row>
    <row r="135" spans="3:9" x14ac:dyDescent="0.25">
      <c r="C135" s="2"/>
      <c r="D135" s="2"/>
      <c r="E135" s="2"/>
      <c r="F135" s="2"/>
      <c r="G135" s="2"/>
      <c r="H135" s="2"/>
      <c r="I135" s="2"/>
    </row>
    <row r="136" spans="3:9" x14ac:dyDescent="0.25">
      <c r="C136" s="2"/>
      <c r="D136" s="2"/>
      <c r="E136" s="2"/>
      <c r="F136" s="2"/>
      <c r="G136" s="2"/>
      <c r="H136" s="2"/>
      <c r="I136" s="2"/>
    </row>
    <row r="137" spans="3:9" x14ac:dyDescent="0.25">
      <c r="C137" s="2"/>
      <c r="D137" s="2"/>
      <c r="E137" s="2"/>
      <c r="F137" s="2"/>
      <c r="G137" s="2"/>
      <c r="H137" s="2"/>
      <c r="I137" s="2"/>
    </row>
  </sheetData>
  <mergeCells count="3">
    <mergeCell ref="A16:A17"/>
    <mergeCell ref="A11:A15"/>
    <mergeCell ref="A6:A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94D4-6E24-4D26-B023-081D74CD446E}">
  <dimension ref="A1:T24"/>
  <sheetViews>
    <sheetView zoomScaleNormal="100" workbookViewId="0">
      <selection activeCell="P10" sqref="P10:S10"/>
    </sheetView>
  </sheetViews>
  <sheetFormatPr defaultRowHeight="15" x14ac:dyDescent="0.25"/>
  <cols>
    <col min="1" max="1" width="9" customWidth="1"/>
    <col min="2" max="6" width="9.140625" customWidth="1"/>
    <col min="15" max="15" width="12.5703125" bestFit="1" customWidth="1"/>
    <col min="16" max="16" width="9" customWidth="1"/>
    <col min="17" max="17" width="9.140625" customWidth="1"/>
    <col min="18" max="18" width="9" customWidth="1"/>
    <col min="19" max="19" width="9.140625" customWidth="1"/>
  </cols>
  <sheetData>
    <row r="1" spans="1:20" ht="23.25" x14ac:dyDescent="0.35">
      <c r="A1" s="1" t="s">
        <v>68</v>
      </c>
    </row>
    <row r="2" spans="1:20" x14ac:dyDescent="0.25">
      <c r="A2" s="8" t="s">
        <v>91</v>
      </c>
    </row>
    <row r="5" spans="1:20" ht="15.75" x14ac:dyDescent="0.25">
      <c r="A5" s="17" t="s">
        <v>107</v>
      </c>
    </row>
    <row r="7" spans="1:20" ht="15.75" x14ac:dyDescent="0.25">
      <c r="O7" s="17" t="s">
        <v>100</v>
      </c>
    </row>
    <row r="8" spans="1:20" x14ac:dyDescent="0.25">
      <c r="O8" s="27" t="s">
        <v>101</v>
      </c>
    </row>
    <row r="10" spans="1:20" ht="15" customHeight="1" x14ac:dyDescent="0.25">
      <c r="O10" s="25" t="s">
        <v>98</v>
      </c>
      <c r="P10" s="65" t="s">
        <v>75</v>
      </c>
      <c r="Q10" s="65"/>
      <c r="R10" s="65"/>
      <c r="S10" s="65"/>
      <c r="T10" s="26"/>
    </row>
    <row r="11" spans="1:20" ht="15" customHeight="1" x14ac:dyDescent="0.25">
      <c r="T11" s="26"/>
    </row>
    <row r="12" spans="1:20" ht="15.75" x14ac:dyDescent="0.25">
      <c r="O12" s="24"/>
      <c r="P12" s="21"/>
      <c r="Q12" s="22"/>
      <c r="R12" s="23"/>
    </row>
    <row r="13" spans="1:20" ht="15.75" x14ac:dyDescent="0.25">
      <c r="O13" s="17" t="s">
        <v>103</v>
      </c>
    </row>
    <row r="14" spans="1:20" x14ac:dyDescent="0.25">
      <c r="O14" s="27" t="s">
        <v>102</v>
      </c>
    </row>
    <row r="16" spans="1:20" ht="15" customHeight="1" x14ac:dyDescent="0.25">
      <c r="O16" s="25" t="s">
        <v>99</v>
      </c>
      <c r="P16" s="68" t="s">
        <v>62</v>
      </c>
      <c r="Q16" s="68"/>
      <c r="R16" s="68"/>
      <c r="S16" s="68"/>
    </row>
    <row r="17" spans="15:19" x14ac:dyDescent="0.25">
      <c r="O17" s="28"/>
      <c r="P17" s="3"/>
      <c r="Q17" s="22"/>
      <c r="R17" s="23"/>
    </row>
    <row r="18" spans="15:19" x14ac:dyDescent="0.25">
      <c r="O18" s="25" t="s">
        <v>99</v>
      </c>
      <c r="P18" s="69"/>
      <c r="Q18" s="69"/>
      <c r="R18" s="69"/>
      <c r="S18" s="69"/>
    </row>
    <row r="19" spans="15:19" x14ac:dyDescent="0.25">
      <c r="O19" s="28"/>
      <c r="P19" s="29"/>
      <c r="Q19" s="29"/>
      <c r="R19" s="29"/>
      <c r="S19" s="29"/>
    </row>
    <row r="20" spans="15:19" x14ac:dyDescent="0.25">
      <c r="O20" s="25" t="s">
        <v>99</v>
      </c>
      <c r="P20" s="70"/>
      <c r="Q20" s="70"/>
      <c r="R20" s="70"/>
      <c r="S20" s="70"/>
    </row>
    <row r="21" spans="15:19" x14ac:dyDescent="0.25">
      <c r="O21" s="28"/>
      <c r="P21" s="29"/>
      <c r="Q21" s="29"/>
      <c r="R21" s="29"/>
      <c r="S21" s="29"/>
    </row>
    <row r="22" spans="15:19" x14ac:dyDescent="0.25">
      <c r="O22" s="25" t="s">
        <v>99</v>
      </c>
      <c r="P22" s="66"/>
      <c r="Q22" s="66"/>
      <c r="R22" s="66"/>
      <c r="S22" s="66"/>
    </row>
    <row r="23" spans="15:19" x14ac:dyDescent="0.25">
      <c r="O23" s="28"/>
      <c r="P23" s="29"/>
      <c r="Q23" s="29"/>
      <c r="R23" s="29"/>
      <c r="S23" s="29"/>
    </row>
    <row r="24" spans="15:19" x14ac:dyDescent="0.25">
      <c r="O24" s="25" t="s">
        <v>99</v>
      </c>
      <c r="P24" s="67"/>
      <c r="Q24" s="67"/>
      <c r="R24" s="67"/>
      <c r="S24" s="67"/>
    </row>
  </sheetData>
  <mergeCells count="6">
    <mergeCell ref="P10:S10"/>
    <mergeCell ref="P22:S22"/>
    <mergeCell ref="P24:S24"/>
    <mergeCell ref="P16:S16"/>
    <mergeCell ref="P18:S18"/>
    <mergeCell ref="P20:S2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CB6FCDE-80B1-45D1-8783-3BE09EE8B874}">
          <x14:formula1>
            <xm:f>'Data (Figur)'!$D$3:$X$3</xm:f>
          </x14:formula1>
          <xm:sqref>P10:S10</xm:sqref>
        </x14:dataValidation>
        <x14:dataValidation type="list" allowBlank="1" showInputMessage="1" showErrorMessage="1" xr:uid="{8E39A5FA-C3D8-4767-AAD5-6AC32115A9C8}">
          <x14:formula1>
            <xm:f>'Data (Figur)'!$C$3:$X$3</xm:f>
          </x14:formula1>
          <xm:sqref>P16:S16 P18:S18 P20:S20 P22:S22 P24:S24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D38E4-6EFF-4146-9267-9DB66CD2B05E}">
  <dimension ref="A1:S24"/>
  <sheetViews>
    <sheetView zoomScaleNormal="100" workbookViewId="0">
      <selection activeCell="P10" sqref="P10:S10"/>
    </sheetView>
  </sheetViews>
  <sheetFormatPr defaultRowHeight="15" x14ac:dyDescent="0.25"/>
  <cols>
    <col min="1" max="6" width="9.140625" customWidth="1"/>
    <col min="15" max="15" width="12.5703125" customWidth="1"/>
  </cols>
  <sheetData>
    <row r="1" spans="1:19" ht="23.25" x14ac:dyDescent="0.35">
      <c r="A1" s="1" t="s">
        <v>68</v>
      </c>
    </row>
    <row r="2" spans="1:19" x14ac:dyDescent="0.25">
      <c r="A2" s="8" t="s">
        <v>91</v>
      </c>
    </row>
    <row r="5" spans="1:19" ht="15.75" x14ac:dyDescent="0.25">
      <c r="A5" s="17" t="s">
        <v>111</v>
      </c>
    </row>
    <row r="7" spans="1:19" ht="15.75" x14ac:dyDescent="0.25">
      <c r="O7" s="17" t="s">
        <v>100</v>
      </c>
    </row>
    <row r="8" spans="1:19" x14ac:dyDescent="0.25">
      <c r="O8" s="27" t="s">
        <v>101</v>
      </c>
    </row>
    <row r="10" spans="1:19" ht="15" customHeight="1" x14ac:dyDescent="0.25">
      <c r="O10" s="25" t="s">
        <v>98</v>
      </c>
      <c r="P10" s="72" t="s">
        <v>52</v>
      </c>
      <c r="Q10" s="72"/>
      <c r="R10" s="72"/>
      <c r="S10" s="72"/>
    </row>
    <row r="13" spans="1:19" ht="15.75" x14ac:dyDescent="0.25">
      <c r="O13" s="17" t="s">
        <v>103</v>
      </c>
    </row>
    <row r="14" spans="1:19" x14ac:dyDescent="0.25">
      <c r="O14" s="27" t="s">
        <v>102</v>
      </c>
    </row>
    <row r="16" spans="1:19" x14ac:dyDescent="0.25">
      <c r="O16" s="25" t="s">
        <v>99</v>
      </c>
      <c r="P16" s="71" t="s">
        <v>53</v>
      </c>
      <c r="Q16" s="71"/>
      <c r="R16" s="71"/>
      <c r="S16" s="71"/>
    </row>
    <row r="18" spans="15:19" x14ac:dyDescent="0.25">
      <c r="O18" s="25" t="s">
        <v>99</v>
      </c>
      <c r="P18" s="69"/>
      <c r="Q18" s="69"/>
      <c r="R18" s="69"/>
      <c r="S18" s="69"/>
    </row>
    <row r="19" spans="15:19" x14ac:dyDescent="0.25">
      <c r="O19" s="28"/>
      <c r="P19" s="29"/>
      <c r="Q19" s="29"/>
      <c r="R19" s="29"/>
      <c r="S19" s="29"/>
    </row>
    <row r="20" spans="15:19" x14ac:dyDescent="0.25">
      <c r="O20" s="25" t="s">
        <v>99</v>
      </c>
      <c r="P20" s="70"/>
      <c r="Q20" s="70"/>
      <c r="R20" s="70"/>
      <c r="S20" s="70"/>
    </row>
    <row r="21" spans="15:19" x14ac:dyDescent="0.25">
      <c r="O21" s="28"/>
      <c r="P21" s="29"/>
      <c r="Q21" s="29"/>
      <c r="R21" s="29"/>
      <c r="S21" s="29"/>
    </row>
    <row r="22" spans="15:19" x14ac:dyDescent="0.25">
      <c r="O22" s="25" t="s">
        <v>99</v>
      </c>
      <c r="P22" s="66"/>
      <c r="Q22" s="66"/>
      <c r="R22" s="66"/>
      <c r="S22" s="66"/>
    </row>
    <row r="23" spans="15:19" x14ac:dyDescent="0.25">
      <c r="O23" s="28"/>
      <c r="P23" s="29"/>
      <c r="Q23" s="29"/>
      <c r="R23" s="29"/>
      <c r="S23" s="29"/>
    </row>
    <row r="24" spans="15:19" x14ac:dyDescent="0.25">
      <c r="O24" s="25" t="s">
        <v>99</v>
      </c>
      <c r="P24" s="67"/>
      <c r="Q24" s="67"/>
      <c r="R24" s="67"/>
      <c r="S24" s="67"/>
    </row>
  </sheetData>
  <mergeCells count="6">
    <mergeCell ref="P22:S22"/>
    <mergeCell ref="P24:S24"/>
    <mergeCell ref="P16:S16"/>
    <mergeCell ref="P10:S10"/>
    <mergeCell ref="P18:S18"/>
    <mergeCell ref="P20:S2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82D3121-46FA-48FE-AEC4-3D1DD12C929A}">
          <x14:formula1>
            <xm:f>'Data (Figur)'!$D$19:$X$19</xm:f>
          </x14:formula1>
          <xm:sqref>P10:S10</xm:sqref>
        </x14:dataValidation>
        <x14:dataValidation type="list" allowBlank="1" showInputMessage="1" showErrorMessage="1" xr:uid="{4D8D000D-772D-4E87-BF9E-34D7E6C6F62E}">
          <x14:formula1>
            <xm:f>'Data (Figur)'!$C$19:$X$19</xm:f>
          </x14:formula1>
          <xm:sqref>P16:S16</xm:sqref>
        </x14:dataValidation>
        <x14:dataValidation type="list" allowBlank="1" showInputMessage="1" showErrorMessage="1" xr:uid="{B13540C7-1FA6-4A78-8917-57D1E839D799}">
          <x14:formula1>
            <xm:f>'Data (Figur)'!$C$3:$X$3</xm:f>
          </x14:formula1>
          <xm:sqref>P18:S18 P20:S20 P22:S22 P24:S24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0B09-6A19-42A6-A9A7-F76A74686BF1}">
  <dimension ref="A1:AF23"/>
  <sheetViews>
    <sheetView zoomScaleNormal="100" workbookViewId="0">
      <selection activeCell="B7" sqref="B7"/>
    </sheetView>
  </sheetViews>
  <sheetFormatPr defaultRowHeight="15" x14ac:dyDescent="0.25"/>
  <cols>
    <col min="1" max="1" width="24.140625" bestFit="1" customWidth="1"/>
    <col min="2" max="3" width="21" customWidth="1"/>
    <col min="4" max="5" width="12.7109375" customWidth="1"/>
    <col min="6" max="6" width="17.42578125" customWidth="1"/>
    <col min="7" max="7" width="15.42578125" customWidth="1"/>
    <col min="8" max="8" width="12.7109375" customWidth="1"/>
    <col min="9" max="9" width="15.5703125" customWidth="1"/>
    <col min="10" max="11" width="12.7109375" customWidth="1"/>
    <col min="12" max="12" width="13.85546875" customWidth="1"/>
    <col min="13" max="13" width="16.42578125" customWidth="1"/>
    <col min="14" max="14" width="16" customWidth="1"/>
    <col min="15" max="19" width="12.7109375" customWidth="1"/>
    <col min="20" max="20" width="16.140625" customWidth="1"/>
    <col min="21" max="21" width="12.7109375" customWidth="1"/>
    <col min="22" max="22" width="12.7109375" bestFit="1" customWidth="1"/>
    <col min="23" max="30" width="15.7109375" customWidth="1"/>
  </cols>
  <sheetData>
    <row r="1" spans="1:32" x14ac:dyDescent="0.25">
      <c r="A1" t="s">
        <v>95</v>
      </c>
    </row>
    <row r="3" spans="1:32" s="2" customFormat="1" ht="45" customHeight="1" x14ac:dyDescent="0.25">
      <c r="A3" s="3" t="s">
        <v>0</v>
      </c>
      <c r="B3" s="3" t="s">
        <v>2</v>
      </c>
      <c r="C3" s="3"/>
      <c r="D3" s="3" t="s">
        <v>75</v>
      </c>
      <c r="E3" s="3" t="s">
        <v>52</v>
      </c>
      <c r="F3" s="3" t="s">
        <v>53</v>
      </c>
      <c r="G3" s="3" t="s">
        <v>128</v>
      </c>
      <c r="H3" s="3" t="s">
        <v>54</v>
      </c>
      <c r="I3" s="3" t="s">
        <v>55</v>
      </c>
      <c r="J3" s="3" t="s">
        <v>56</v>
      </c>
      <c r="K3" s="3" t="s">
        <v>76</v>
      </c>
      <c r="L3" s="3" t="s">
        <v>57</v>
      </c>
      <c r="M3" s="3" t="s">
        <v>67</v>
      </c>
      <c r="N3" s="3" t="s">
        <v>58</v>
      </c>
      <c r="O3" s="3" t="s">
        <v>59</v>
      </c>
      <c r="P3" s="3" t="s">
        <v>60</v>
      </c>
      <c r="Q3" s="3" t="s">
        <v>61</v>
      </c>
      <c r="R3" s="3" t="s">
        <v>62</v>
      </c>
      <c r="S3" s="3" t="s">
        <v>63</v>
      </c>
      <c r="T3" s="3" t="s">
        <v>64</v>
      </c>
      <c r="U3" s="3" t="s">
        <v>65</v>
      </c>
      <c r="V3" s="3" t="s">
        <v>66</v>
      </c>
      <c r="W3" s="3" t="s">
        <v>112</v>
      </c>
      <c r="X3" s="2" t="s">
        <v>113</v>
      </c>
      <c r="Y3" s="16" t="s">
        <v>96</v>
      </c>
      <c r="Z3" s="25" t="s">
        <v>97</v>
      </c>
      <c r="AA3" s="25" t="s">
        <v>104</v>
      </c>
      <c r="AB3" s="25" t="s">
        <v>105</v>
      </c>
      <c r="AC3" s="25" t="s">
        <v>106</v>
      </c>
      <c r="AD3" s="25" t="s">
        <v>108</v>
      </c>
    </row>
    <row r="4" spans="1:32" x14ac:dyDescent="0.25">
      <c r="A4" t="s">
        <v>1</v>
      </c>
      <c r="B4" t="s">
        <v>182</v>
      </c>
      <c r="D4" s="23">
        <f>(1-('Eksempel - Tabel'!C6-MIN('Eksempel - Tabel'!$C6:$W6))/(MAX('Eksempel - Tabel'!$C6:$W6)-MIN('Eksempel - Tabel'!$C6:$W6)))*100</f>
        <v>94.181367689034573</v>
      </c>
      <c r="E4" s="23">
        <f>(1-('Eksempel - Tabel'!D6-MIN('Eksempel - Tabel'!$C6:$W6))/(MAX('Eksempel - Tabel'!$C6:$W6)-MIN('Eksempel - Tabel'!$C6:$W6)))*100</f>
        <v>48.982136957943126</v>
      </c>
      <c r="F4" s="23">
        <f>(1-('Eksempel - Tabel'!E6-MIN('Eksempel - Tabel'!$C6:$W6))/(MAX('Eksempel - Tabel'!$C6:$W6)-MIN('Eksempel - Tabel'!$C6:$W6)))*100</f>
        <v>95.72801629232292</v>
      </c>
      <c r="G4" s="23">
        <f>(1-('Eksempel - Tabel'!F6-MIN('Eksempel - Tabel'!$C6:$W6))/(MAX('Eksempel - Tabel'!$C6:$W6)-MIN('Eksempel - Tabel'!$C6:$W6)))*100</f>
        <v>99.975408129782977</v>
      </c>
      <c r="H4" s="23">
        <f>(1-('Eksempel - Tabel'!G6-MIN('Eksempel - Tabel'!$C6:$W6))/(MAX('Eksempel - Tabel'!$C6:$W6)-MIN('Eksempel - Tabel'!$C6:$W6)))*100</f>
        <v>96.812602168236765</v>
      </c>
      <c r="I4" s="23">
        <f>(1-('Eksempel - Tabel'!H6-MIN('Eksempel - Tabel'!$C6:$W6))/(MAX('Eksempel - Tabel'!$C6:$W6)-MIN('Eksempel - Tabel'!$C6:$W6)))*100</f>
        <v>95.961145569275885</v>
      </c>
      <c r="J4" s="23">
        <f>(1-('Eksempel - Tabel'!I6-MIN('Eksempel - Tabel'!$C6:$W6))/(MAX('Eksempel - Tabel'!$C6:$W6)-MIN('Eksempel - Tabel'!$C6:$W6)))*100</f>
        <v>80.401792868599046</v>
      </c>
      <c r="K4" s="23">
        <f>(1-('Eksempel - Tabel'!J6-MIN('Eksempel - Tabel'!$C6:$W6))/(MAX('Eksempel - Tabel'!$C6:$W6)-MIN('Eksempel - Tabel'!$C6:$W6)))*100</f>
        <v>93.509926346949442</v>
      </c>
      <c r="L4" s="23">
        <f>(1-('Eksempel - Tabel'!K6-MIN('Eksempel - Tabel'!$C6:$W6))/(MAX('Eksempel - Tabel'!$C6:$W6)-MIN('Eksempel - Tabel'!$C6:$W6)))*100</f>
        <v>79.787328511026601</v>
      </c>
      <c r="M4" s="23">
        <f>(1-('Eksempel - Tabel'!L6-MIN('Eksempel - Tabel'!$C6:$W6))/(MAX('Eksempel - Tabel'!$C6:$W6)-MIN('Eksempel - Tabel'!$C6:$W6)))*100</f>
        <v>87.879202813385717</v>
      </c>
      <c r="N4" s="23">
        <f>(1-('Eksempel - Tabel'!M6-MIN('Eksempel - Tabel'!$C6:$W6))/(MAX('Eksempel - Tabel'!$C6:$W6)-MIN('Eksempel - Tabel'!$C6:$W6)))*100</f>
        <v>87.691456056725272</v>
      </c>
      <c r="O4" s="23">
        <f>(1-('Eksempel - Tabel'!N6-MIN('Eksempel - Tabel'!$C6:$W6))/(MAX('Eksempel - Tabel'!$C6:$W6)-MIN('Eksempel - Tabel'!$C6:$W6)))*100</f>
        <v>0</v>
      </c>
      <c r="P4" s="23">
        <f>(1-('Eksempel - Tabel'!O6-MIN('Eksempel - Tabel'!$C6:$W6))/(MAX('Eksempel - Tabel'!$C6:$W6)-MIN('Eksempel - Tabel'!$C6:$W6)))*100</f>
        <v>100</v>
      </c>
      <c r="Q4" s="23">
        <f>(1-('Eksempel - Tabel'!P6-MIN('Eksempel - Tabel'!$C6:$W6))/(MAX('Eksempel - Tabel'!$C6:$W6)-MIN('Eksempel - Tabel'!$C6:$W6)))*100</f>
        <v>96.398368056529165</v>
      </c>
      <c r="R4" s="23">
        <f>(1-('Eksempel - Tabel'!Q6-MIN('Eksempel - Tabel'!$C6:$W6))/(MAX('Eksempel - Tabel'!$C6:$W6)-MIN('Eksempel - Tabel'!$C6:$W6)))*100</f>
        <v>96.651889663225262</v>
      </c>
      <c r="S4" s="23">
        <f>(1-('Eksempel - Tabel'!R6-MIN('Eksempel - Tabel'!$C6:$W6))/(MAX('Eksempel - Tabel'!$C6:$W6)-MIN('Eksempel - Tabel'!$C6:$W6)))*100</f>
        <v>91.157592236226066</v>
      </c>
      <c r="T4" s="23">
        <f>(1-('Eksempel - Tabel'!S6-MIN('Eksempel - Tabel'!$C6:$W6))/(MAX('Eksempel - Tabel'!$C6:$W6)-MIN('Eksempel - Tabel'!$C6:$W6)))*100</f>
        <v>70.331295740683615</v>
      </c>
      <c r="U4" s="23">
        <f>(1-('Eksempel - Tabel'!T6-MIN('Eksempel - Tabel'!$C6:$W6))/(MAX('Eksempel - Tabel'!$C6:$W6)-MIN('Eksempel - Tabel'!$C6:$W6)))*100</f>
        <v>89.531032589288287</v>
      </c>
      <c r="V4" s="23">
        <f>(1-('Eksempel - Tabel'!U6-MIN('Eksempel - Tabel'!$C6:$W6))/(MAX('Eksempel - Tabel'!$C6:$W6)-MIN('Eksempel - Tabel'!$C6:$W6)))*100</f>
        <v>92.253916491631642</v>
      </c>
      <c r="W4" s="23">
        <f>(1-('Eksempel - Tabel'!V6-MIN('Eksempel - Tabel'!$C6:$W6))/(MAX('Eksempel - Tabel'!$C6:$W6)-MIN('Eksempel - Tabel'!$C6:$W6)))*100</f>
        <v>99.238425451796459</v>
      </c>
      <c r="X4" s="23">
        <f>(1-('Eksempel - Tabel'!W6-MIN('Eksempel - Tabel'!$C6:$W6))/(MAX('Eksempel - Tabel'!$C6:$W6)-MIN('Eksempel - Tabel'!$C6:$W6)))*100</f>
        <v>90.923372452908609</v>
      </c>
      <c r="Y4" s="23">
        <f>HLOOKUP('Eksempel - Figur 1'!$P$10,'Data (Figur)'!$B$3:$X$14,2,FALSE)</f>
        <v>94.181367689034573</v>
      </c>
      <c r="Z4" s="23">
        <f>HLOOKUP('Eksempel - Figur 1'!$P$16,'Data (Figur)'!$B$3:$X$14,2,FALSE)</f>
        <v>96.651889663225262</v>
      </c>
      <c r="AA4" s="23" t="e">
        <f>HLOOKUP('Eksempel - Figur 1'!$P$18,'Data (Figur)'!$B$3:$X$14,2,FALSE)</f>
        <v>#N/A</v>
      </c>
      <c r="AB4" s="23" t="e">
        <f>HLOOKUP('Eksempel - Figur 1'!$P$20,'Data (Figur)'!$B$3:$X$14,2,FALSE)</f>
        <v>#N/A</v>
      </c>
      <c r="AC4" s="23" t="e">
        <f>HLOOKUP('Eksempel - Figur 1'!$P$22,'Data (Figur)'!$B$3:$X$14,2,FALSE)</f>
        <v>#N/A</v>
      </c>
      <c r="AD4" s="23" t="e">
        <f>HLOOKUP('Eksempel - Figur 1'!$P$24,'Data (Figur)'!$B$3:$X$14,2,FALSE)</f>
        <v>#N/A</v>
      </c>
      <c r="AF4" s="23"/>
    </row>
    <row r="5" spans="1:32" x14ac:dyDescent="0.25">
      <c r="B5" t="s">
        <v>183</v>
      </c>
      <c r="D5" s="23">
        <f>(1-('Eksempel - Tabel'!C7-MIN('Eksempel - Tabel'!$C7:$W7))/(MAX('Eksempel - Tabel'!$C7:$W7)-MIN('Eksempel - Tabel'!$C7:$W7)))*100</f>
        <v>0</v>
      </c>
      <c r="E5" s="23">
        <f>(1-('Eksempel - Tabel'!D7-MIN('Eksempel - Tabel'!$C7:$W7))/(MAX('Eksempel - Tabel'!$C7:$W7)-MIN('Eksempel - Tabel'!$C7:$W7)))*100</f>
        <v>75.643904308561133</v>
      </c>
      <c r="F5" s="23">
        <f>(1-('Eksempel - Tabel'!E7-MIN('Eksempel - Tabel'!$C7:$W7))/(MAX('Eksempel - Tabel'!$C7:$W7)-MIN('Eksempel - Tabel'!$C7:$W7)))*100</f>
        <v>89.512636984783228</v>
      </c>
      <c r="G5" s="23">
        <f>(1-('Eksempel - Tabel'!F7-MIN('Eksempel - Tabel'!$C7:$W7))/(MAX('Eksempel - Tabel'!$C7:$W7)-MIN('Eksempel - Tabel'!$C7:$W7)))*100</f>
        <v>96.197482843726874</v>
      </c>
      <c r="H5" s="23">
        <f>(1-('Eksempel - Tabel'!G7-MIN('Eksempel - Tabel'!$C7:$W7))/(MAX('Eksempel - Tabel'!$C7:$W7)-MIN('Eksempel - Tabel'!$C7:$W7)))*100</f>
        <v>96.475114675559198</v>
      </c>
      <c r="I5" s="23">
        <f>(1-('Eksempel - Tabel'!H7-MIN('Eksempel - Tabel'!$C7:$W7))/(MAX('Eksempel - Tabel'!$C7:$W7)-MIN('Eksempel - Tabel'!$C7:$W7)))*100</f>
        <v>96.507966557661234</v>
      </c>
      <c r="J5" s="23">
        <f>(1-('Eksempel - Tabel'!I7-MIN('Eksempel - Tabel'!$C7:$W7))/(MAX('Eksempel - Tabel'!$C7:$W7)-MIN('Eksempel - Tabel'!$C7:$W7)))*100</f>
        <v>92.198535403734454</v>
      </c>
      <c r="K5" s="23">
        <f>(1-('Eksempel - Tabel'!J7-MIN('Eksempel - Tabel'!$C7:$W7))/(MAX('Eksempel - Tabel'!$C7:$W7)-MIN('Eksempel - Tabel'!$C7:$W7)))*100</f>
        <v>91.632889548215843</v>
      </c>
      <c r="L5" s="23">
        <f>(1-('Eksempel - Tabel'!K7-MIN('Eksempel - Tabel'!$C7:$W7))/(MAX('Eksempel - Tabel'!$C7:$W7)-MIN('Eksempel - Tabel'!$C7:$W7)))*100</f>
        <v>90.829449407061546</v>
      </c>
      <c r="M5" s="23">
        <f>(1-('Eksempel - Tabel'!L7-MIN('Eksempel - Tabel'!$C7:$W7))/(MAX('Eksempel - Tabel'!$C7:$W7)-MIN('Eksempel - Tabel'!$C7:$W7)))*100</f>
        <v>86.337008659822416</v>
      </c>
      <c r="N5" s="23">
        <f>(1-('Eksempel - Tabel'!M7-MIN('Eksempel - Tabel'!$C7:$W7))/(MAX('Eksempel - Tabel'!$C7:$W7)-MIN('Eksempel - Tabel'!$C7:$W7)))*100</f>
        <v>89.789484624556934</v>
      </c>
      <c r="O5" s="23">
        <f>(1-('Eksempel - Tabel'!N7-MIN('Eksempel - Tabel'!$C7:$W7))/(MAX('Eksempel - Tabel'!$C7:$W7)-MIN('Eksempel - Tabel'!$C7:$W7)))*100</f>
        <v>72.672420437319943</v>
      </c>
      <c r="P5" s="23">
        <f>(1-('Eksempel - Tabel'!O7-MIN('Eksempel - Tabel'!$C7:$W7))/(MAX('Eksempel - Tabel'!$C7:$W7)-MIN('Eksempel - Tabel'!$C7:$W7)))*100</f>
        <v>100</v>
      </c>
      <c r="Q5" s="23">
        <f>(1-('Eksempel - Tabel'!P7-MIN('Eksempel - Tabel'!$C7:$W7))/(MAX('Eksempel - Tabel'!$C7:$W7)-MIN('Eksempel - Tabel'!$C7:$W7)))*100</f>
        <v>95.503277642736492</v>
      </c>
      <c r="R5" s="23">
        <f>(1-('Eksempel - Tabel'!Q7-MIN('Eksempel - Tabel'!$C7:$W7))/(MAX('Eksempel - Tabel'!$C7:$W7)-MIN('Eksempel - Tabel'!$C7:$W7)))*100</f>
        <v>94.911267997056243</v>
      </c>
      <c r="S5" s="23">
        <f>(1-('Eksempel - Tabel'!R7-MIN('Eksempel - Tabel'!$C7:$W7))/(MAX('Eksempel - Tabel'!$C7:$W7)-MIN('Eksempel - Tabel'!$C7:$W7)))*100</f>
        <v>95.676196250017824</v>
      </c>
      <c r="T5" s="23">
        <f>(1-('Eksempel - Tabel'!S7-MIN('Eksempel - Tabel'!$C7:$W7))/(MAX('Eksempel - Tabel'!$C7:$W7)-MIN('Eksempel - Tabel'!$C7:$W7)))*100</f>
        <v>88.891588320644416</v>
      </c>
      <c r="U5" s="23">
        <f>(1-('Eksempel - Tabel'!T7-MIN('Eksempel - Tabel'!$C7:$W7))/(MAX('Eksempel - Tabel'!$C7:$W7)-MIN('Eksempel - Tabel'!$C7:$W7)))*100</f>
        <v>96.299523788071383</v>
      </c>
      <c r="V5" s="23">
        <f>(1-('Eksempel - Tabel'!U7-MIN('Eksempel - Tabel'!$C7:$W7))/(MAX('Eksempel - Tabel'!$C7:$W7)-MIN('Eksempel - Tabel'!$C7:$W7)))*100</f>
        <v>91.915218015694236</v>
      </c>
      <c r="W5" s="23">
        <f>(1-('Eksempel - Tabel'!V7-MIN('Eksempel - Tabel'!$C7:$W7))/(MAX('Eksempel - Tabel'!$C7:$W7)-MIN('Eksempel - Tabel'!$C7:$W7)))*100</f>
        <v>97.877719477906155</v>
      </c>
      <c r="X5" s="23">
        <f>(1-('Eksempel - Tabel'!W7-MIN('Eksempel - Tabel'!$C7:$W7))/(MAX('Eksempel - Tabel'!$C7:$W7)-MIN('Eksempel - Tabel'!$C7:$W7)))*100</f>
        <v>89.715699816874775</v>
      </c>
      <c r="Y5" s="23">
        <f>HLOOKUP('Eksempel - Figur 1'!$P$10,'Data (Figur)'!$B$3:$X$14,3,FALSE)</f>
        <v>0</v>
      </c>
      <c r="Z5" s="23">
        <f>HLOOKUP('Eksempel - Figur 1'!$P$16,'Data (Figur)'!$B$3:$X$14,3,FALSE)</f>
        <v>94.911267997056243</v>
      </c>
      <c r="AA5" s="23" t="e">
        <f>HLOOKUP('Eksempel - Figur 1'!$P$18,'Data (Figur)'!$B$3:$X$14,3,FALSE)</f>
        <v>#N/A</v>
      </c>
      <c r="AB5" s="23" t="e">
        <f>HLOOKUP('Eksempel - Figur 1'!$P$20,'Data (Figur)'!$B$3:$X$14,3,FALSE)</f>
        <v>#N/A</v>
      </c>
      <c r="AC5" s="23" t="e">
        <f>HLOOKUP('Eksempel - Figur 1'!$P$22,'Data (Figur)'!$B$3:$X$14,3,FALSE)</f>
        <v>#N/A</v>
      </c>
      <c r="AD5" s="23" t="e">
        <f>HLOOKUP('Eksempel - Figur 1'!$P$24,'Data (Figur)'!$B$3:$X$14,3,FALSE)</f>
        <v>#N/A</v>
      </c>
      <c r="AF5" s="23"/>
    </row>
    <row r="6" spans="1:32" x14ac:dyDescent="0.25">
      <c r="B6" t="s">
        <v>194</v>
      </c>
      <c r="D6" s="23">
        <f>('Eksempel - Tabel'!C8-MIN('Eksempel - Tabel'!$C8:$W8))/(MAX('Eksempel - Tabel'!$C8:$W8)-MIN('Eksempel - Tabel'!$C8:$W8))*100</f>
        <v>5.4015754258742064</v>
      </c>
      <c r="E6" s="23">
        <f>('Eksempel - Tabel'!D8-MIN('Eksempel - Tabel'!$C8:$W8))/(MAX('Eksempel - Tabel'!$C8:$W8)-MIN('Eksempel - Tabel'!$C8:$W8))*100</f>
        <v>100</v>
      </c>
      <c r="F6" s="23">
        <f>('Eksempel - Tabel'!E8-MIN('Eksempel - Tabel'!$C8:$W8))/(MAX('Eksempel - Tabel'!$C8:$W8)-MIN('Eksempel - Tabel'!$C8:$W8))*100</f>
        <v>18.990448701706455</v>
      </c>
      <c r="G6" s="23">
        <f>('Eksempel - Tabel'!F8-MIN('Eksempel - Tabel'!$C8:$W8))/(MAX('Eksempel - Tabel'!$C8:$W8)-MIN('Eksempel - Tabel'!$C8:$W8))*100</f>
        <v>23.28493818309072</v>
      </c>
      <c r="H6" s="23">
        <f>('Eksempel - Tabel'!G8-MIN('Eksempel - Tabel'!$C8:$W8))/(MAX('Eksempel - Tabel'!$C8:$W8)-MIN('Eksempel - Tabel'!$C8:$W8))*100</f>
        <v>15.35132451858485</v>
      </c>
      <c r="I6" s="23">
        <f>('Eksempel - Tabel'!H8-MIN('Eksempel - Tabel'!$C8:$W8))/(MAX('Eksempel - Tabel'!$C8:$W8)-MIN('Eksempel - Tabel'!$C8:$W8))*100</f>
        <v>41.958378934644486</v>
      </c>
      <c r="J6" s="23">
        <f>('Eksempel - Tabel'!I8-MIN('Eksempel - Tabel'!$C8:$W8))/(MAX('Eksempel - Tabel'!$C8:$W8)-MIN('Eksempel - Tabel'!$C8:$W8))*100</f>
        <v>0</v>
      </c>
      <c r="K6" s="23">
        <f>('Eksempel - Tabel'!J8-MIN('Eksempel - Tabel'!$C8:$W8))/(MAX('Eksempel - Tabel'!$C8:$W8)-MIN('Eksempel - Tabel'!$C8:$W8))*100</f>
        <v>25.270598236244595</v>
      </c>
      <c r="L6" s="23">
        <f>('Eksempel - Tabel'!K8-MIN('Eksempel - Tabel'!$C8:$W8))/(MAX('Eksempel - Tabel'!$C8:$W8)-MIN('Eksempel - Tabel'!$C8:$W8))*100</f>
        <v>33.459605563710127</v>
      </c>
      <c r="M6" s="23">
        <f>('Eksempel - Tabel'!L8-MIN('Eksempel - Tabel'!$C8:$W8))/(MAX('Eksempel - Tabel'!$C8:$W8)-MIN('Eksempel - Tabel'!$C8:$W8))*100</f>
        <v>36.484647517333443</v>
      </c>
      <c r="N6" s="23">
        <f>('Eksempel - Tabel'!M8-MIN('Eksempel - Tabel'!$C8:$W8))/(MAX('Eksempel - Tabel'!$C8:$W8)-MIN('Eksempel - Tabel'!$C8:$W8))*100</f>
        <v>30.692133167886748</v>
      </c>
      <c r="O6" s="23">
        <f>('Eksempel - Tabel'!N8-MIN('Eksempel - Tabel'!$C8:$W8))/(MAX('Eksempel - Tabel'!$C8:$W8)-MIN('Eksempel - Tabel'!$C8:$W8))*100</f>
        <v>44.759043800764871</v>
      </c>
      <c r="P6" s="23">
        <f>('Eksempel - Tabel'!O8-MIN('Eksempel - Tabel'!$C8:$W8))/(MAX('Eksempel - Tabel'!$C8:$W8)-MIN('Eksempel - Tabel'!$C8:$W8))*100</f>
        <v>7.8088077042083466</v>
      </c>
      <c r="Q6" s="23">
        <f>('Eksempel - Tabel'!P8-MIN('Eksempel - Tabel'!$C8:$W8))/(MAX('Eksempel - Tabel'!$C8:$W8)-MIN('Eksempel - Tabel'!$C8:$W8))*100</f>
        <v>35.001842202221169</v>
      </c>
      <c r="R6" s="23">
        <f>('Eksempel - Tabel'!Q8-MIN('Eksempel - Tabel'!$C8:$W8))/(MAX('Eksempel - Tabel'!$C8:$W8)-MIN('Eksempel - Tabel'!$C8:$W8))*100</f>
        <v>30.281736232526285</v>
      </c>
      <c r="S6" s="23">
        <f>('Eksempel - Tabel'!R8-MIN('Eksempel - Tabel'!$C8:$W8))/(MAX('Eksempel - Tabel'!$C8:$W8)-MIN('Eksempel - Tabel'!$C8:$W8))*100</f>
        <v>95.937144899780009</v>
      </c>
      <c r="T6" s="23">
        <f>('Eksempel - Tabel'!S8-MIN('Eksempel - Tabel'!$C8:$W8))/(MAX('Eksempel - Tabel'!$C8:$W8)-MIN('Eksempel - Tabel'!$C8:$W8))*100</f>
        <v>27.530318781124979</v>
      </c>
      <c r="U6" s="23">
        <f>('Eksempel - Tabel'!T8-MIN('Eksempel - Tabel'!$C8:$W8))/(MAX('Eksempel - Tabel'!$C8:$W8)-MIN('Eksempel - Tabel'!$C8:$W8))*100</f>
        <v>16.648426142210759</v>
      </c>
      <c r="V6" s="23">
        <f>('Eksempel - Tabel'!U8-MIN('Eksempel - Tabel'!$C8:$W8))/(MAX('Eksempel - Tabel'!$C8:$W8)-MIN('Eksempel - Tabel'!$C8:$W8))*100</f>
        <v>35.041221387315908</v>
      </c>
      <c r="W6" s="23">
        <f>('Eksempel - Tabel'!V8-MIN('Eksempel - Tabel'!$C8:$W8))/(MAX('Eksempel - Tabel'!$C8:$W8)-MIN('Eksempel - Tabel'!$C8:$W8))*100</f>
        <v>34.902597550768569</v>
      </c>
      <c r="X6" s="23">
        <f>('Eksempel - Tabel'!W8-MIN('Eksempel - Tabel'!$C8:$W8))/(MAX('Eksempel - Tabel'!$C8:$W8)-MIN('Eksempel - Tabel'!$C8:$W8))*100</f>
        <v>23.425472639355696</v>
      </c>
      <c r="Y6" s="23">
        <f>HLOOKUP('Eksempel - Figur 1'!$P$10,'Data (Figur)'!$B$3:$X$14,4,FALSE)</f>
        <v>5.4015754258742064</v>
      </c>
      <c r="Z6" s="23">
        <f>HLOOKUP('Eksempel - Figur 1'!$P$16,'Data (Figur)'!$B$3:$X$14,4,FALSE)</f>
        <v>30.281736232526285</v>
      </c>
      <c r="AA6" s="23" t="e">
        <f>HLOOKUP('Eksempel - Figur 1'!$P$18,'Data (Figur)'!$B$3:$X$14,4,FALSE)</f>
        <v>#N/A</v>
      </c>
      <c r="AB6" s="23" t="e">
        <f>HLOOKUP('Eksempel - Figur 1'!$P$20,'Data (Figur)'!$B$3:$X$14,4,FALSE)</f>
        <v>#N/A</v>
      </c>
      <c r="AC6" s="23" t="e">
        <f>HLOOKUP('Eksempel - Figur 1'!$P$22,'Data (Figur)'!$B$3:$X$14,4,FALSE)</f>
        <v>#N/A</v>
      </c>
      <c r="AD6" s="23" t="e">
        <f>HLOOKUP('Eksempel - Figur 1'!$P$24,'Data (Figur)'!$B$3:$X$14,4,FALSE)</f>
        <v>#N/A</v>
      </c>
      <c r="AF6" s="23"/>
    </row>
    <row r="7" spans="1:32" x14ac:dyDescent="0.25">
      <c r="B7" s="2" t="s">
        <v>184</v>
      </c>
      <c r="D7" s="23">
        <f>(1-('Eksempel - Tabel'!C9-MIN('Eksempel - Tabel'!$C9:$W9))/(MAX('Eksempel - Tabel'!$C9:$W9)-MIN('Eksempel - Tabel'!$C9:$W9)))*100</f>
        <v>97.276563867283215</v>
      </c>
      <c r="E7" s="23">
        <f>(1-('Eksempel - Tabel'!D9-MIN('Eksempel - Tabel'!$C9:$W9))/(MAX('Eksempel - Tabel'!$C9:$W9)-MIN('Eksempel - Tabel'!$C9:$W9)))*100</f>
        <v>0</v>
      </c>
      <c r="F7" s="23">
        <f>(1-('Eksempel - Tabel'!E9-MIN('Eksempel - Tabel'!$C9:$W9))/(MAX('Eksempel - Tabel'!$C9:$W9)-MIN('Eksempel - Tabel'!$C9:$W9)))*100</f>
        <v>86.583106678454797</v>
      </c>
      <c r="G7" s="23">
        <f>(1-('Eksempel - Tabel'!F9-MIN('Eksempel - Tabel'!$C9:$W9))/(MAX('Eksempel - Tabel'!$C9:$W9)-MIN('Eksempel - Tabel'!$C9:$W9)))*100</f>
        <v>97.490957506701236</v>
      </c>
      <c r="H7" s="23">
        <f>(1-('Eksempel - Tabel'!G9-MIN('Eksempel - Tabel'!$C9:$W9))/(MAX('Eksempel - Tabel'!$C9:$W9)-MIN('Eksempel - Tabel'!$C9:$W9)))*100</f>
        <v>88.174635951051016</v>
      </c>
      <c r="I7" s="23">
        <f>(1-('Eksempel - Tabel'!H9-MIN('Eksempel - Tabel'!$C9:$W9))/(MAX('Eksempel - Tabel'!$C9:$W9)-MIN('Eksempel - Tabel'!$C9:$W9)))*100</f>
        <v>82.035810004973257</v>
      </c>
      <c r="J7" s="23">
        <f>(1-('Eksempel - Tabel'!I9-MIN('Eksempel - Tabel'!$C9:$W9))/(MAX('Eksempel - Tabel'!$C9:$W9)-MIN('Eksempel - Tabel'!$C9:$W9)))*100</f>
        <v>81.860274120272052</v>
      </c>
      <c r="K7" s="23">
        <f>(1-('Eksempel - Tabel'!J9-MIN('Eksempel - Tabel'!$C9:$W9))/(MAX('Eksempel - Tabel'!$C9:$W9)-MIN('Eksempel - Tabel'!$C9:$W9)))*100</f>
        <v>92.211583017555611</v>
      </c>
      <c r="L7" s="23">
        <f>(1-('Eksempel - Tabel'!K9-MIN('Eksempel - Tabel'!$C9:$W9))/(MAX('Eksempel - Tabel'!$C9:$W9)-MIN('Eksempel - Tabel'!$C9:$W9)))*100</f>
        <v>84.322380606625018</v>
      </c>
      <c r="M7" s="23">
        <f>(1-('Eksempel - Tabel'!L9-MIN('Eksempel - Tabel'!$C9:$W9))/(MAX('Eksempel - Tabel'!$C9:$W9)-MIN('Eksempel - Tabel'!$C9:$W9)))*100</f>
        <v>93.943206051855526</v>
      </c>
      <c r="N7" s="23">
        <f>(1-('Eksempel - Tabel'!M9-MIN('Eksempel - Tabel'!$C9:$W9))/(MAX('Eksempel - Tabel'!$C9:$W9)-MIN('Eksempel - Tabel'!$C9:$W9)))*100</f>
        <v>80.240077461720304</v>
      </c>
      <c r="O7" s="23">
        <f>(1-('Eksempel - Tabel'!N9-MIN('Eksempel - Tabel'!$C9:$W9))/(MAX('Eksempel - Tabel'!$C9:$W9)-MIN('Eksempel - Tabel'!$C9:$W9)))*100</f>
        <v>70.406992695184883</v>
      </c>
      <c r="P7" s="23">
        <f>(1-('Eksempel - Tabel'!O9-MIN('Eksempel - Tabel'!$C9:$W9))/(MAX('Eksempel - Tabel'!$C9:$W9)-MIN('Eksempel - Tabel'!$C9:$W9)))*100</f>
        <v>100</v>
      </c>
      <c r="Q7" s="23">
        <f>(1-('Eksempel - Tabel'!P9-MIN('Eksempel - Tabel'!$C9:$W9))/(MAX('Eksempel - Tabel'!$C9:$W9)-MIN('Eksempel - Tabel'!$C9:$W9)))*100</f>
        <v>94.376812390325995</v>
      </c>
      <c r="R7" s="23">
        <f>(1-('Eksempel - Tabel'!Q9-MIN('Eksempel - Tabel'!$C9:$W9))/(MAX('Eksempel - Tabel'!$C9:$W9)-MIN('Eksempel - Tabel'!$C9:$W9)))*100</f>
        <v>94.182391841986586</v>
      </c>
      <c r="S7" s="23">
        <f>(1-('Eksempel - Tabel'!R9-MIN('Eksempel - Tabel'!$C9:$W9))/(MAX('Eksempel - Tabel'!$C9:$W9)-MIN('Eksempel - Tabel'!$C9:$W9)))*100</f>
        <v>79.990314761990874</v>
      </c>
      <c r="T7" s="23">
        <f>(1-('Eksempel - Tabel'!S9-MIN('Eksempel - Tabel'!$C9:$W9))/(MAX('Eksempel - Tabel'!$C9:$W9)-MIN('Eksempel - Tabel'!$C9:$W9)))*100</f>
        <v>68.393799279509565</v>
      </c>
      <c r="U7" s="23">
        <f>(1-('Eksempel - Tabel'!T9-MIN('Eksempel - Tabel'!$C9:$W9))/(MAX('Eksempel - Tabel'!$C9:$W9)-MIN('Eksempel - Tabel'!$C9:$W9)))*100</f>
        <v>84.636726948833214</v>
      </c>
      <c r="V7" s="23">
        <f>(1-('Eksempel - Tabel'!U9-MIN('Eksempel - Tabel'!$C9:$W9))/(MAX('Eksempel - Tabel'!$C9:$W9)-MIN('Eksempel - Tabel'!$C9:$W9)))*100</f>
        <v>86.711076642596822</v>
      </c>
      <c r="W7" s="23">
        <f>(1-('Eksempel - Tabel'!V9-MIN('Eksempel - Tabel'!$C9:$W9))/(MAX('Eksempel - Tabel'!$C9:$W9)-MIN('Eksempel - Tabel'!$C9:$W9)))*100</f>
        <v>93.625678355638755</v>
      </c>
      <c r="X7" s="23">
        <f>(1-('Eksempel - Tabel'!W9-MIN('Eksempel - Tabel'!$C9:$W9))/(MAX('Eksempel - Tabel'!$C9:$W9)-MIN('Eksempel - Tabel'!$C9:$W9)))*100</f>
        <v>91.604129610587009</v>
      </c>
      <c r="Y7" s="23">
        <f>HLOOKUP('Eksempel - Figur 1'!$P$10,'Data (Figur)'!$B$3:$X$14,5,FALSE)</f>
        <v>97.276563867283215</v>
      </c>
      <c r="Z7" s="23">
        <f>HLOOKUP('Eksempel - Figur 1'!$P$16,'Data (Figur)'!$B$3:$X$14,5,FALSE)</f>
        <v>94.182391841986586</v>
      </c>
      <c r="AA7" s="23" t="e">
        <f>HLOOKUP('Eksempel - Figur 1'!$P$18,'Data (Figur)'!$B$3:$X$14,5,FALSE)</f>
        <v>#N/A</v>
      </c>
      <c r="AB7" s="23" t="e">
        <f>HLOOKUP('Eksempel - Figur 1'!$P$20,'Data (Figur)'!$B$3:$X$14,5,FALSE)</f>
        <v>#N/A</v>
      </c>
      <c r="AC7" s="23" t="e">
        <f>HLOOKUP('Eksempel - Figur 1'!$P$22,'Data (Figur)'!$B$3:$X$14,5,FALSE)</f>
        <v>#N/A</v>
      </c>
      <c r="AD7" s="23" t="e">
        <f>HLOOKUP('Eksempel - Figur 1'!$P$24,'Data (Figur)'!$B$3:$X$14,5,FALSE)</f>
        <v>#N/A</v>
      </c>
      <c r="AF7" s="23"/>
    </row>
    <row r="8" spans="1:32" x14ac:dyDescent="0.25">
      <c r="B8" s="2" t="s">
        <v>178</v>
      </c>
      <c r="D8" s="23">
        <f>('Eksempel - Tabel'!C10-MIN('Eksempel - Tabel'!$C10:$W10))/(MAX('Eksempel - Tabel'!$C10:$W10)-MIN('Eksempel - Tabel'!$C10:$W10))*100</f>
        <v>89.022015462588612</v>
      </c>
      <c r="E8" s="23">
        <f>('Eksempel - Tabel'!D10-MIN('Eksempel - Tabel'!$C10:$W10))/(MAX('Eksempel - Tabel'!$C10:$W10)-MIN('Eksempel - Tabel'!$C10:$W10))*100</f>
        <v>65.704162760013375</v>
      </c>
      <c r="F8" s="23">
        <f>('Eksempel - Tabel'!E10-MIN('Eksempel - Tabel'!$C10:$W10))/(MAX('Eksempel - Tabel'!$C10:$W10)-MIN('Eksempel - Tabel'!$C10:$W10))*100</f>
        <v>47.222264214373169</v>
      </c>
      <c r="G8" s="23">
        <f>('Eksempel - Tabel'!F10-MIN('Eksempel - Tabel'!$C10:$W10))/(MAX('Eksempel - Tabel'!$C10:$W10)-MIN('Eksempel - Tabel'!$C10:$W10))*100</f>
        <v>29.432146395259934</v>
      </c>
      <c r="H8" s="23">
        <f>('Eksempel - Tabel'!G10-MIN('Eksempel - Tabel'!$C10:$W10))/(MAX('Eksempel - Tabel'!$C10:$W10)-MIN('Eksempel - Tabel'!$C10:$W10))*100</f>
        <v>22.761697935424902</v>
      </c>
      <c r="I8" s="23">
        <f>('Eksempel - Tabel'!H10-MIN('Eksempel - Tabel'!$C10:$W10))/(MAX('Eksempel - Tabel'!$C10:$W10)-MIN('Eksempel - Tabel'!$C10:$W10))*100</f>
        <v>32.349598873259339</v>
      </c>
      <c r="J8" s="23">
        <f>('Eksempel - Tabel'!I10-MIN('Eksempel - Tabel'!$C10:$W10))/(MAX('Eksempel - Tabel'!$C10:$W10)-MIN('Eksempel - Tabel'!$C10:$W10))*100</f>
        <v>100</v>
      </c>
      <c r="K8" s="23">
        <f>('Eksempel - Tabel'!J10-MIN('Eksempel - Tabel'!$C10:$W10))/(MAX('Eksempel - Tabel'!$C10:$W10)-MIN('Eksempel - Tabel'!$C10:$W10))*100</f>
        <v>42.169533613489271</v>
      </c>
      <c r="L8" s="23">
        <f>('Eksempel - Tabel'!K10-MIN('Eksempel - Tabel'!$C10:$W10))/(MAX('Eksempel - Tabel'!$C10:$W10)-MIN('Eksempel - Tabel'!$C10:$W10))*100</f>
        <v>64.591944948303293</v>
      </c>
      <c r="M8" s="23">
        <f>('Eksempel - Tabel'!L10-MIN('Eksempel - Tabel'!$C10:$W10))/(MAX('Eksempel - Tabel'!$C10:$W10)-MIN('Eksempel - Tabel'!$C10:$W10))*100</f>
        <v>63.506933348633467</v>
      </c>
      <c r="N8" s="23">
        <f>('Eksempel - Tabel'!M10-MIN('Eksempel - Tabel'!$C10:$W10))/(MAX('Eksempel - Tabel'!$C10:$W10)-MIN('Eksempel - Tabel'!$C10:$W10))*100</f>
        <v>6.6505152837775858</v>
      </c>
      <c r="O8" s="23">
        <f>('Eksempel - Tabel'!N10-MIN('Eksempel - Tabel'!$C10:$W10))/(MAX('Eksempel - Tabel'!$C10:$W10)-MIN('Eksempel - Tabel'!$C10:$W10))*100</f>
        <v>49.434184086384391</v>
      </c>
      <c r="P8" s="23">
        <f>('Eksempel - Tabel'!O10-MIN('Eksempel - Tabel'!$C10:$W10))/(MAX('Eksempel - Tabel'!$C10:$W10)-MIN('Eksempel - Tabel'!$C10:$W10))*100</f>
        <v>38.887356007298969</v>
      </c>
      <c r="Q8" s="23">
        <f>('Eksempel - Tabel'!P10-MIN('Eksempel - Tabel'!$C10:$W10))/(MAX('Eksempel - Tabel'!$C10:$W10)-MIN('Eksempel - Tabel'!$C10:$W10))*100</f>
        <v>12.878502188786085</v>
      </c>
      <c r="R8" s="23">
        <f>('Eksempel - Tabel'!Q10-MIN('Eksempel - Tabel'!$C10:$W10))/(MAX('Eksempel - Tabel'!$C10:$W10)-MIN('Eksempel - Tabel'!$C10:$W10))*100</f>
        <v>46.503161620536993</v>
      </c>
      <c r="S8" s="23">
        <f>('Eksempel - Tabel'!R10-MIN('Eksempel - Tabel'!$C10:$W10))/(MAX('Eksempel - Tabel'!$C10:$W10)-MIN('Eksempel - Tabel'!$C10:$W10))*100</f>
        <v>0</v>
      </c>
      <c r="T8" s="23">
        <f>('Eksempel - Tabel'!S10-MIN('Eksempel - Tabel'!$C10:$W10))/(MAX('Eksempel - Tabel'!$C10:$W10)-MIN('Eksempel - Tabel'!$C10:$W10))*100</f>
        <v>30.271327838510238</v>
      </c>
      <c r="U8" s="23">
        <f>('Eksempel - Tabel'!T10-MIN('Eksempel - Tabel'!$C10:$W10))/(MAX('Eksempel - Tabel'!$C10:$W10)-MIN('Eksempel - Tabel'!$C10:$W10))*100</f>
        <v>18.343197260871026</v>
      </c>
      <c r="V8" s="23">
        <f>('Eksempel - Tabel'!U10-MIN('Eksempel - Tabel'!$C10:$W10))/(MAX('Eksempel - Tabel'!$C10:$W10)-MIN('Eksempel - Tabel'!$C10:$W10))*100</f>
        <v>53.325505269930986</v>
      </c>
      <c r="W8" s="23">
        <f>('Eksempel - Tabel'!V10-MIN('Eksempel - Tabel'!$C10:$W10))/(MAX('Eksempel - Tabel'!$C10:$W10)-MIN('Eksempel - Tabel'!$C10:$W10))*100</f>
        <v>22.684720824674955</v>
      </c>
      <c r="X8" s="23">
        <f>('Eksempel - Tabel'!W10-MIN('Eksempel - Tabel'!$C10:$W10))/(MAX('Eksempel - Tabel'!$C10:$W10)-MIN('Eksempel - Tabel'!$C10:$W10))*100</f>
        <v>61.344997255309472</v>
      </c>
      <c r="Y8" s="23">
        <f>HLOOKUP('Eksempel - Figur 1'!$P$10,'Data (Figur)'!$B$3:$X$14,6,FALSE)</f>
        <v>89.022015462588612</v>
      </c>
      <c r="Z8" s="23">
        <f>HLOOKUP('Eksempel - Figur 1'!$P$16,'Data (Figur)'!$B$3:$X$14,6,FALSE)</f>
        <v>46.503161620536993</v>
      </c>
      <c r="AA8" s="23" t="e">
        <f>HLOOKUP('Eksempel - Figur 1'!$P$18,'Data (Figur)'!$B$3:$X$14,6,FALSE)</f>
        <v>#N/A</v>
      </c>
      <c r="AB8" s="23" t="e">
        <f>HLOOKUP('Eksempel - Figur 1'!$P$20,'Data (Figur)'!$B$3:$X$14,6,FALSE)</f>
        <v>#N/A</v>
      </c>
      <c r="AC8" s="23" t="e">
        <f>HLOOKUP('Eksempel - Figur 1'!$P$22,'Data (Figur)'!$B$3:$X$14,6,FALSE)</f>
        <v>#N/A</v>
      </c>
      <c r="AD8" s="23" t="e">
        <f>HLOOKUP('Eksempel - Figur 1'!$P$24,'Data (Figur)'!$B$3:$X$14,6,FALSE)</f>
        <v>#N/A</v>
      </c>
      <c r="AF8" s="23"/>
    </row>
    <row r="9" spans="1:32" x14ac:dyDescent="0.25">
      <c r="A9" t="s">
        <v>14</v>
      </c>
      <c r="B9" t="s">
        <v>38</v>
      </c>
      <c r="D9" s="23">
        <f>(('Eksempel - Tabel'!C11-MIN('Eksempel - Tabel'!$C11:$W11))/(MAX('Eksempel - Tabel'!$C11:$W11)-MIN('Eksempel - Tabel'!$C11:$W11)))*100</f>
        <v>60.846393740172203</v>
      </c>
      <c r="E9" s="23">
        <f>(('Eksempel - Tabel'!D11-MIN('Eksempel - Tabel'!$C11:$W11))/(MAX('Eksempel - Tabel'!$C11:$W11)-MIN('Eksempel - Tabel'!$C11:$W11)))*100</f>
        <v>100</v>
      </c>
      <c r="F9" s="23">
        <f>(('Eksempel - Tabel'!E11-MIN('Eksempel - Tabel'!$C11:$W11))/(MAX('Eksempel - Tabel'!$C11:$W11)-MIN('Eksempel - Tabel'!$C11:$W11)))*100</f>
        <v>24.41608983241947</v>
      </c>
      <c r="G9" s="23">
        <f>(('Eksempel - Tabel'!F11-MIN('Eksempel - Tabel'!$C11:$W11))/(MAX('Eksempel - Tabel'!$C11:$W11)-MIN('Eksempel - Tabel'!$C11:$W11)))*100</f>
        <v>46.973415967412933</v>
      </c>
      <c r="H9" s="23">
        <f>(('Eksempel - Tabel'!G11-MIN('Eksempel - Tabel'!$C11:$W11))/(MAX('Eksempel - Tabel'!$C11:$W11)-MIN('Eksempel - Tabel'!$C11:$W11)))*100</f>
        <v>61.033880009905353</v>
      </c>
      <c r="I9" s="23">
        <f>(('Eksempel - Tabel'!H11-MIN('Eksempel - Tabel'!$C11:$W11))/(MAX('Eksempel - Tabel'!$C11:$W11)-MIN('Eksempel - Tabel'!$C11:$W11)))*100</f>
        <v>43.595029657376386</v>
      </c>
      <c r="J9" s="23">
        <f>(('Eksempel - Tabel'!I11-MIN('Eksempel - Tabel'!$C11:$W11))/(MAX('Eksempel - Tabel'!$C11:$W11)-MIN('Eksempel - Tabel'!$C11:$W11)))*100</f>
        <v>49.680507520972014</v>
      </c>
      <c r="K9" s="23">
        <f>(('Eksempel - Tabel'!J11-MIN('Eksempel - Tabel'!$C11:$W11))/(MAX('Eksempel - Tabel'!$C11:$W11)-MIN('Eksempel - Tabel'!$C11:$W11)))*100</f>
        <v>23.507893820387704</v>
      </c>
      <c r="L9" s="23">
        <f>(('Eksempel - Tabel'!K11-MIN('Eksempel - Tabel'!$C11:$W11))/(MAX('Eksempel - Tabel'!$C11:$W11)-MIN('Eksempel - Tabel'!$C11:$W11)))*100</f>
        <v>47.977199791383782</v>
      </c>
      <c r="M9" s="23">
        <f>(('Eksempel - Tabel'!L11-MIN('Eksempel - Tabel'!$C11:$W11))/(MAX('Eksempel - Tabel'!$C11:$W11)-MIN('Eksempel - Tabel'!$C11:$W11)))*100</f>
        <v>48.192244418594115</v>
      </c>
      <c r="N9" s="23">
        <f>(('Eksempel - Tabel'!M11-MIN('Eksempel - Tabel'!$C11:$W11))/(MAX('Eksempel - Tabel'!$C11:$W11)-MIN('Eksempel - Tabel'!$C11:$W11)))*100</f>
        <v>50.182595080525736</v>
      </c>
      <c r="O9" s="23">
        <f>(('Eksempel - Tabel'!N11-MIN('Eksempel - Tabel'!$C11:$W11))/(MAX('Eksempel - Tabel'!$C11:$W11)-MIN('Eksempel - Tabel'!$C11:$W11)))*100</f>
        <v>50.131670813463444</v>
      </c>
      <c r="P9" s="23">
        <f>(('Eksempel - Tabel'!O11-MIN('Eksempel - Tabel'!$C11:$W11))/(MAX('Eksempel - Tabel'!$C11:$W11)-MIN('Eksempel - Tabel'!$C11:$W11)))*100</f>
        <v>0</v>
      </c>
      <c r="Q9" s="23">
        <f>(('Eksempel - Tabel'!P11-MIN('Eksempel - Tabel'!$C11:$W11))/(MAX('Eksempel - Tabel'!$C11:$W11)-MIN('Eksempel - Tabel'!$C11:$W11)))*100</f>
        <v>43.150294784986109</v>
      </c>
      <c r="R9" s="23">
        <f>(('Eksempel - Tabel'!Q11-MIN('Eksempel - Tabel'!$C11:$W11))/(MAX('Eksempel - Tabel'!$C11:$W11)-MIN('Eksempel - Tabel'!$C11:$W11)))*100</f>
        <v>48.298397199221199</v>
      </c>
      <c r="S9" s="23">
        <f>(('Eksempel - Tabel'!R11-MIN('Eksempel - Tabel'!$C11:$W11))/(MAX('Eksempel - Tabel'!$C11:$W11)-MIN('Eksempel - Tabel'!$C11:$W11)))*100</f>
        <v>54.303380063289183</v>
      </c>
      <c r="T9" s="23">
        <f>(('Eksempel - Tabel'!S11-MIN('Eksempel - Tabel'!$C11:$W11))/(MAX('Eksempel - Tabel'!$C11:$W11)-MIN('Eksempel - Tabel'!$C11:$W11)))*100</f>
        <v>60.59803312704625</v>
      </c>
      <c r="U9" s="23">
        <f>(('Eksempel - Tabel'!T11-MIN('Eksempel - Tabel'!$C11:$W11))/(MAX('Eksempel - Tabel'!$C11:$W11)-MIN('Eksempel - Tabel'!$C11:$W11)))*100</f>
        <v>65.53030832379784</v>
      </c>
      <c r="V9" s="23">
        <f>(('Eksempel - Tabel'!U11-MIN('Eksempel - Tabel'!$C11:$W11))/(MAX('Eksempel - Tabel'!$C11:$W11)-MIN('Eksempel - Tabel'!$C11:$W11)))*100</f>
        <v>47.185497931446207</v>
      </c>
      <c r="W9" s="23">
        <f>(('Eksempel - Tabel'!V11-MIN('Eksempel - Tabel'!$C11:$W11))/(MAX('Eksempel - Tabel'!$C11:$W11)-MIN('Eksempel - Tabel'!$C11:$W11)))*100</f>
        <v>57.787639657426695</v>
      </c>
      <c r="X9" s="23">
        <f>(('Eksempel - Tabel'!W11-MIN('Eksempel - Tabel'!$C11:$W11))/(MAX('Eksempel - Tabel'!$C11:$W11)-MIN('Eksempel - Tabel'!$C11:$W11)))*100</f>
        <v>51.929112973054849</v>
      </c>
      <c r="Y9" s="23">
        <f>HLOOKUP('Eksempel - Figur 1'!$P$10,'Data (Figur)'!$B$3:$X$14,7,FALSE)</f>
        <v>60.846393740172203</v>
      </c>
      <c r="Z9" s="23">
        <f>HLOOKUP('Eksempel - Figur 1'!$P$16,'Data (Figur)'!$B$3:$X$14,7,FALSE)</f>
        <v>48.298397199221199</v>
      </c>
      <c r="AA9" s="23" t="e">
        <f>HLOOKUP('Eksempel - Figur 1'!$P$18,'Data (Figur)'!$B$3:$X$14,7,FALSE)</f>
        <v>#N/A</v>
      </c>
      <c r="AB9" s="23" t="e">
        <f>HLOOKUP('Eksempel - Figur 1'!$P$20,'Data (Figur)'!$B$3:$X$14,7,FALSE)</f>
        <v>#N/A</v>
      </c>
      <c r="AC9" s="23" t="e">
        <f>HLOOKUP('Eksempel - Figur 1'!$P$22,'Data (Figur)'!$B$3:$X$14,7,FALSE)</f>
        <v>#N/A</v>
      </c>
      <c r="AD9" s="23" t="e">
        <f>HLOOKUP('Eksempel - Figur 1'!$P$24,'Data (Figur)'!$B$3:$X$14,7,FALSE)</f>
        <v>#N/A</v>
      </c>
      <c r="AF9" s="23"/>
    </row>
    <row r="10" spans="1:32" x14ac:dyDescent="0.25">
      <c r="B10" t="s">
        <v>185</v>
      </c>
      <c r="D10" s="23">
        <f>(1-('Eksempel - Tabel'!C12-MIN('Eksempel - Tabel'!$C12:$W12))/(MAX('Eksempel - Tabel'!$C12:$W12)-MIN('Eksempel - Tabel'!$C12:$W12)))*100</f>
        <v>93.341943449105997</v>
      </c>
      <c r="E10" s="23">
        <f>(1-('Eksempel - Tabel'!D12-MIN('Eksempel - Tabel'!$C12:$W12))/(MAX('Eksempel - Tabel'!$C12:$W12)-MIN('Eksempel - Tabel'!$C12:$W12)))*100</f>
        <v>0</v>
      </c>
      <c r="F10" s="23">
        <f>(1-('Eksempel - Tabel'!E12-MIN('Eksempel - Tabel'!$C12:$W12))/(MAX('Eksempel - Tabel'!$C12:$W12)-MIN('Eksempel - Tabel'!$C12:$W12)))*100</f>
        <v>54.115175555848325</v>
      </c>
      <c r="G10" s="23">
        <f>(1-('Eksempel - Tabel'!F12-MIN('Eksempel - Tabel'!$C12:$W12))/(MAX('Eksempel - Tabel'!$C12:$W12)-MIN('Eksempel - Tabel'!$C12:$W12)))*100</f>
        <v>57.076119320204974</v>
      </c>
      <c r="H10" s="23">
        <f>(1-('Eksempel - Tabel'!G12-MIN('Eksempel - Tabel'!$C12:$W12))/(MAX('Eksempel - Tabel'!$C12:$W12)-MIN('Eksempel - Tabel'!$C12:$W12)))*100</f>
        <v>42.211216284005168</v>
      </c>
      <c r="I10" s="23">
        <f>(1-('Eksempel - Tabel'!H12-MIN('Eksempel - Tabel'!$C12:$W12))/(MAX('Eksempel - Tabel'!$C12:$W12)-MIN('Eksempel - Tabel'!$C12:$W12)))*100</f>
        <v>31.272389960720481</v>
      </c>
      <c r="J10" s="23">
        <f>(1-('Eksempel - Tabel'!I12-MIN('Eksempel - Tabel'!$C12:$W12))/(MAX('Eksempel - Tabel'!$C12:$W12)-MIN('Eksempel - Tabel'!$C12:$W12)))*100</f>
        <v>52.698279564438664</v>
      </c>
      <c r="K10" s="23">
        <f>(1-('Eksempel - Tabel'!J12-MIN('Eksempel - Tabel'!$C12:$W12))/(MAX('Eksempel - Tabel'!$C12:$W12)-MIN('Eksempel - Tabel'!$C12:$W12)))*100</f>
        <v>38.73554181978178</v>
      </c>
      <c r="L10" s="23">
        <f>(1-('Eksempel - Tabel'!K12-MIN('Eksempel - Tabel'!$C12:$W12))/(MAX('Eksempel - Tabel'!$C12:$W12)-MIN('Eksempel - Tabel'!$C12:$W12)))*100</f>
        <v>46.013233929381805</v>
      </c>
      <c r="M10" s="23">
        <f>(1-('Eksempel - Tabel'!L12-MIN('Eksempel - Tabel'!$C12:$W12))/(MAX('Eksempel - Tabel'!$C12:$W12)-MIN('Eksempel - Tabel'!$C12:$W12)))*100</f>
        <v>52.893099928269649</v>
      </c>
      <c r="N10" s="23">
        <f>(1-('Eksempel - Tabel'!M12-MIN('Eksempel - Tabel'!$C12:$W12))/(MAX('Eksempel - Tabel'!$C12:$W12)-MIN('Eksempel - Tabel'!$C12:$W12)))*100</f>
        <v>60.578927195244468</v>
      </c>
      <c r="O10" s="23">
        <f>(1-('Eksempel - Tabel'!N12-MIN('Eksempel - Tabel'!$C12:$W12))/(MAX('Eksempel - Tabel'!$C12:$W12)-MIN('Eksempel - Tabel'!$C12:$W12)))*100</f>
        <v>52.513871337736951</v>
      </c>
      <c r="P10" s="23">
        <f>(1-('Eksempel - Tabel'!O12-MIN('Eksempel - Tabel'!$C12:$W12))/(MAX('Eksempel - Tabel'!$C12:$W12)-MIN('Eksempel - Tabel'!$C12:$W12)))*100</f>
        <v>100</v>
      </c>
      <c r="Q10" s="23">
        <f>(1-('Eksempel - Tabel'!P12-MIN('Eksempel - Tabel'!$C12:$W12))/(MAX('Eksempel - Tabel'!$C12:$W12)-MIN('Eksempel - Tabel'!$C12:$W12)))*100</f>
        <v>39.626119742875879</v>
      </c>
      <c r="R10" s="23">
        <f>(1-('Eksempel - Tabel'!Q12-MIN('Eksempel - Tabel'!$C12:$W12))/(MAX('Eksempel - Tabel'!$C12:$W12)-MIN('Eksempel - Tabel'!$C12:$W12)))*100</f>
        <v>51.27666202965748</v>
      </c>
      <c r="S10" s="23">
        <f>(1-('Eksempel - Tabel'!R12-MIN('Eksempel - Tabel'!$C12:$W12))/(MAX('Eksempel - Tabel'!$C12:$W12)-MIN('Eksempel - Tabel'!$C12:$W12)))*100</f>
        <v>28.45614397532097</v>
      </c>
      <c r="T10" s="23">
        <f>(1-('Eksempel - Tabel'!S12-MIN('Eksempel - Tabel'!$C12:$W12))/(MAX('Eksempel - Tabel'!$C12:$W12)-MIN('Eksempel - Tabel'!$C12:$W12)))*100</f>
        <v>39.210706398557228</v>
      </c>
      <c r="U10" s="23">
        <f>(1-('Eksempel - Tabel'!T12-MIN('Eksempel - Tabel'!$C12:$W12))/(MAX('Eksempel - Tabel'!$C12:$W12)-MIN('Eksempel - Tabel'!$C12:$W12)))*100</f>
        <v>41.62978605223099</v>
      </c>
      <c r="V10" s="23">
        <f>(1-('Eksempel - Tabel'!U12-MIN('Eksempel - Tabel'!$C12:$W12))/(MAX('Eksempel - Tabel'!$C12:$W12)-MIN('Eksempel - Tabel'!$C12:$W12)))*100</f>
        <v>39.510472857414136</v>
      </c>
      <c r="W10" s="23">
        <f>(1-('Eksempel - Tabel'!V12-MIN('Eksempel - Tabel'!$C12:$W12))/(MAX('Eksempel - Tabel'!$C12:$W12)-MIN('Eksempel - Tabel'!$C12:$W12)))*100</f>
        <v>49.711233293932167</v>
      </c>
      <c r="X10" s="23">
        <f>(1-('Eksempel - Tabel'!W12-MIN('Eksempel - Tabel'!$C12:$W12))/(MAX('Eksempel - Tabel'!$C12:$W12)-MIN('Eksempel - Tabel'!$C12:$W12)))*100</f>
        <v>56.221994186110045</v>
      </c>
      <c r="Y10" s="23">
        <f>HLOOKUP('Eksempel - Figur 1'!$P$10,'Data (Figur)'!$B$3:$X$14,8,FALSE)</f>
        <v>93.341943449105997</v>
      </c>
      <c r="Z10" s="23">
        <f>HLOOKUP('Eksempel - Figur 1'!$P$16,'Data (Figur)'!$B$3:$X$14,8,FALSE)</f>
        <v>51.27666202965748</v>
      </c>
      <c r="AA10" s="23" t="e">
        <f>HLOOKUP('Eksempel - Figur 1'!$P$18,'Data (Figur)'!$B$3:$X$14,8,FALSE)</f>
        <v>#N/A</v>
      </c>
      <c r="AB10" s="23" t="e">
        <f>HLOOKUP('Eksempel - Figur 1'!$P$20,'Data (Figur)'!$B$3:$X$14,8,FALSE)</f>
        <v>#N/A</v>
      </c>
      <c r="AC10" s="23" t="e">
        <f>HLOOKUP('Eksempel - Figur 1'!$P$22,'Data (Figur)'!$B$3:$X$14,8,FALSE)</f>
        <v>#N/A</v>
      </c>
      <c r="AD10" s="23" t="e">
        <f>HLOOKUP('Eksempel - Figur 1'!$P$24,'Data (Figur)'!$B$3:$X$14,8,FALSE)</f>
        <v>#N/A</v>
      </c>
      <c r="AF10" s="23"/>
    </row>
    <row r="11" spans="1:32" x14ac:dyDescent="0.25">
      <c r="B11" t="s">
        <v>177</v>
      </c>
      <c r="D11" s="23">
        <f>('Eksempel - Tabel'!C13-MIN('Eksempel - Tabel'!$C13:$W13))/(MAX('Eksempel - Tabel'!$C13:$W13)-MIN('Eksempel - Tabel'!$C13:$W13))*100</f>
        <v>12.591307212923752</v>
      </c>
      <c r="E11" s="23">
        <f>('Eksempel - Tabel'!D13-MIN('Eksempel - Tabel'!$C13:$W13))/(MAX('Eksempel - Tabel'!$C13:$W13)-MIN('Eksempel - Tabel'!$C13:$W13))*100</f>
        <v>100</v>
      </c>
      <c r="F11" s="23">
        <f>('Eksempel - Tabel'!E13-MIN('Eksempel - Tabel'!$C13:$W13))/(MAX('Eksempel - Tabel'!$C13:$W13)-MIN('Eksempel - Tabel'!$C13:$W13))*100</f>
        <v>22.107524714956845</v>
      </c>
      <c r="G11" s="23">
        <f>('Eksempel - Tabel'!F13-MIN('Eksempel - Tabel'!$C13:$W13))/(MAX('Eksempel - Tabel'!$C13:$W13)-MIN('Eksempel - Tabel'!$C13:$W13))*100</f>
        <v>13.565615537741177</v>
      </c>
      <c r="H11" s="23">
        <f>('Eksempel - Tabel'!G13-MIN('Eksempel - Tabel'!$C13:$W13))/(MAX('Eksempel - Tabel'!$C13:$W13)-MIN('Eksempel - Tabel'!$C13:$W13))*100</f>
        <v>12.890962715344155</v>
      </c>
      <c r="I11" s="23">
        <f>('Eksempel - Tabel'!H13-MIN('Eksempel - Tabel'!$C13:$W13))/(MAX('Eksempel - Tabel'!$C13:$W13)-MIN('Eksempel - Tabel'!$C13:$W13))*100</f>
        <v>13.67294830784649</v>
      </c>
      <c r="J11" s="23">
        <f>('Eksempel - Tabel'!I13-MIN('Eksempel - Tabel'!$C13:$W13))/(MAX('Eksempel - Tabel'!$C13:$W13)-MIN('Eksempel - Tabel'!$C13:$W13))*100</f>
        <v>33.00845680227075</v>
      </c>
      <c r="K11" s="23">
        <f>('Eksempel - Tabel'!J13-MIN('Eksempel - Tabel'!$C13:$W13))/(MAX('Eksempel - Tabel'!$C13:$W13)-MIN('Eksempel - Tabel'!$C13:$W13))*100</f>
        <v>8.0542769315121792</v>
      </c>
      <c r="L11" s="23">
        <f>('Eksempel - Tabel'!K13-MIN('Eksempel - Tabel'!$C13:$W13))/(MAX('Eksempel - Tabel'!$C13:$W13)-MIN('Eksempel - Tabel'!$C13:$W13))*100</f>
        <v>19.362257851999136</v>
      </c>
      <c r="M11" s="23">
        <f>('Eksempel - Tabel'!L13-MIN('Eksempel - Tabel'!$C13:$W13))/(MAX('Eksempel - Tabel'!$C13:$W13)-MIN('Eksempel - Tabel'!$C13:$W13))*100</f>
        <v>8.1514176987844404</v>
      </c>
      <c r="N11" s="23">
        <f>('Eksempel - Tabel'!M13-MIN('Eksempel - Tabel'!$C13:$W13))/(MAX('Eksempel - Tabel'!$C13:$W13)-MIN('Eksempel - Tabel'!$C13:$W13))*100</f>
        <v>12.734097758672222</v>
      </c>
      <c r="O11" s="23">
        <f>('Eksempel - Tabel'!N13-MIN('Eksempel - Tabel'!$C13:$W13))/(MAX('Eksempel - Tabel'!$C13:$W13)-MIN('Eksempel - Tabel'!$C13:$W13))*100</f>
        <v>81.694485178480193</v>
      </c>
      <c r="P11" s="23">
        <f>('Eksempel - Tabel'!O13-MIN('Eksempel - Tabel'!$C13:$W13))/(MAX('Eksempel - Tabel'!$C13:$W13)-MIN('Eksempel - Tabel'!$C13:$W13))*100</f>
        <v>2.0443957757334963</v>
      </c>
      <c r="Q11" s="23">
        <f>('Eksempel - Tabel'!P13-MIN('Eksempel - Tabel'!$C13:$W13))/(MAX('Eksempel - Tabel'!$C13:$W13)-MIN('Eksempel - Tabel'!$C13:$W13))*100</f>
        <v>3.8623145247177715</v>
      </c>
      <c r="R11" s="23">
        <f>('Eksempel - Tabel'!Q13-MIN('Eksempel - Tabel'!$C13:$W13))/(MAX('Eksempel - Tabel'!$C13:$W13)-MIN('Eksempel - Tabel'!$C13:$W13))*100</f>
        <v>0</v>
      </c>
      <c r="S11" s="23">
        <f>('Eksempel - Tabel'!R13-MIN('Eksempel - Tabel'!$C13:$W13))/(MAX('Eksempel - Tabel'!$C13:$W13)-MIN('Eksempel - Tabel'!$C13:$W13))*100</f>
        <v>12.817768896470188</v>
      </c>
      <c r="T11" s="23">
        <f>('Eksempel - Tabel'!S13-MIN('Eksempel - Tabel'!$C13:$W13))/(MAX('Eksempel - Tabel'!$C13:$W13)-MIN('Eksempel - Tabel'!$C13:$W13))*100</f>
        <v>34.870709743983767</v>
      </c>
      <c r="U11" s="23">
        <f>('Eksempel - Tabel'!T13-MIN('Eksempel - Tabel'!$C13:$W13))/(MAX('Eksempel - Tabel'!$C13:$W13)-MIN('Eksempel - Tabel'!$C13:$W13))*100</f>
        <v>14.235742075739577</v>
      </c>
      <c r="V11" s="23">
        <f>('Eksempel - Tabel'!U13-MIN('Eksempel - Tabel'!$C13:$W13))/(MAX('Eksempel - Tabel'!$C13:$W13)-MIN('Eksempel - Tabel'!$C13:$W13))*100</f>
        <v>13.830731219256268</v>
      </c>
      <c r="W11" s="23">
        <f>('Eksempel - Tabel'!V13-MIN('Eksempel - Tabel'!$C13:$W13))/(MAX('Eksempel - Tabel'!$C13:$W13)-MIN('Eksempel - Tabel'!$C13:$W13))*100</f>
        <v>5.608243238648309</v>
      </c>
      <c r="X11" s="23">
        <f>('Eksempel - Tabel'!W13-MIN('Eksempel - Tabel'!$C13:$W13))/(MAX('Eksempel - Tabel'!$C13:$W13)-MIN('Eksempel - Tabel'!$C13:$W13))*100</f>
        <v>12.939024819357478</v>
      </c>
      <c r="Y11" s="23">
        <f>HLOOKUP('Eksempel - Figur 1'!$P$10,'Data (Figur)'!$B$3:$X$14,9,FALSE)</f>
        <v>12.591307212923752</v>
      </c>
      <c r="Z11" s="23">
        <f>HLOOKUP('Eksempel - Figur 1'!$P$16,'Data (Figur)'!$B$3:$X$14,9,FALSE)</f>
        <v>0</v>
      </c>
      <c r="AA11" s="23" t="e">
        <f>HLOOKUP('Eksempel - Figur 1'!$P$18,'Data (Figur)'!$B$3:$X$14,9,FALSE)</f>
        <v>#N/A</v>
      </c>
      <c r="AB11" s="23" t="e">
        <f>HLOOKUP('Eksempel - Figur 1'!$P$20,'Data (Figur)'!$B$3:$X$14,9,FALSE)</f>
        <v>#N/A</v>
      </c>
      <c r="AC11" s="23" t="e">
        <f>HLOOKUP('Eksempel - Figur 1'!$P$22,'Data (Figur)'!$B$3:$X$14,9,FALSE)</f>
        <v>#N/A</v>
      </c>
      <c r="AD11" s="23" t="e">
        <f>HLOOKUP('Eksempel - Figur 1'!$P$24,'Data (Figur)'!$B$3:$X$14,9,FALSE)</f>
        <v>#N/A</v>
      </c>
      <c r="AF11" s="23"/>
    </row>
    <row r="12" spans="1:32" x14ac:dyDescent="0.25">
      <c r="B12" t="s">
        <v>3</v>
      </c>
      <c r="D12" s="23">
        <f>('Eksempel - Tabel'!C14-MIN('Eksempel - Tabel'!$C14:$W14))/(MAX('Eksempel - Tabel'!$C14:$W14)-MIN('Eksempel - Tabel'!$C14:$W14))*100</f>
        <v>22.865435095473877</v>
      </c>
      <c r="E12" s="23">
        <f>('Eksempel - Tabel'!D14-MIN('Eksempel - Tabel'!$C14:$W14))/(MAX('Eksempel - Tabel'!$C14:$W14)-MIN('Eksempel - Tabel'!$C14:$W14))*100</f>
        <v>66.465791892714591</v>
      </c>
      <c r="F12" s="23">
        <f>('Eksempel - Tabel'!E14-MIN('Eksempel - Tabel'!$C14:$W14))/(MAX('Eksempel - Tabel'!$C14:$W14)-MIN('Eksempel - Tabel'!$C14:$W14))*100</f>
        <v>37.841685313861753</v>
      </c>
      <c r="G12" s="23">
        <f>('Eksempel - Tabel'!F14-MIN('Eksempel - Tabel'!$C14:$W14))/(MAX('Eksempel - Tabel'!$C14:$W14)-MIN('Eksempel - Tabel'!$C14:$W14))*100</f>
        <v>4.7194297364798627</v>
      </c>
      <c r="H12" s="23">
        <f>('Eksempel - Tabel'!G14-MIN('Eksempel - Tabel'!$C14:$W14))/(MAX('Eksempel - Tabel'!$C14:$W14)-MIN('Eksempel - Tabel'!$C14:$W14))*100</f>
        <v>38.401055527953439</v>
      </c>
      <c r="I12" s="23">
        <f>('Eksempel - Tabel'!H14-MIN('Eksempel - Tabel'!$C14:$W14))/(MAX('Eksempel - Tabel'!$C14:$W14)-MIN('Eksempel - Tabel'!$C14:$W14))*100</f>
        <v>100</v>
      </c>
      <c r="J12" s="23">
        <f>('Eksempel - Tabel'!I14-MIN('Eksempel - Tabel'!$C14:$W14))/(MAX('Eksempel - Tabel'!$C14:$W14)-MIN('Eksempel - Tabel'!$C14:$W14))*100</f>
        <v>94.148636850342456</v>
      </c>
      <c r="K12" s="23">
        <f>('Eksempel - Tabel'!J14-MIN('Eksempel - Tabel'!$C14:$W14))/(MAX('Eksempel - Tabel'!$C14:$W14)-MIN('Eksempel - Tabel'!$C14:$W14))*100</f>
        <v>60.887450881316155</v>
      </c>
      <c r="L12" s="23">
        <f>('Eksempel - Tabel'!K14-MIN('Eksempel - Tabel'!$C14:$W14))/(MAX('Eksempel - Tabel'!$C14:$W14)-MIN('Eksempel - Tabel'!$C14:$W14))*100</f>
        <v>69.96501604526874</v>
      </c>
      <c r="M12" s="23">
        <f>('Eksempel - Tabel'!L14-MIN('Eksempel - Tabel'!$C14:$W14))/(MAX('Eksempel - Tabel'!$C14:$W14)-MIN('Eksempel - Tabel'!$C14:$W14))*100</f>
        <v>11.162800376013578</v>
      </c>
      <c r="N12" s="23">
        <f>('Eksempel - Tabel'!M14-MIN('Eksempel - Tabel'!$C14:$W14))/(MAX('Eksempel - Tabel'!$C14:$W14)-MIN('Eksempel - Tabel'!$C14:$W14))*100</f>
        <v>0</v>
      </c>
      <c r="O12" s="23">
        <f>('Eksempel - Tabel'!N14-MIN('Eksempel - Tabel'!$C14:$W14))/(MAX('Eksempel - Tabel'!$C14:$W14)-MIN('Eksempel - Tabel'!$C14:$W14))*100</f>
        <v>26.608247502055292</v>
      </c>
      <c r="P12" s="23">
        <f>('Eksempel - Tabel'!O14-MIN('Eksempel - Tabel'!$C14:$W14))/(MAX('Eksempel - Tabel'!$C14:$W14)-MIN('Eksempel - Tabel'!$C14:$W14))*100</f>
        <v>36.75840546788023</v>
      </c>
      <c r="Q12" s="23">
        <f>('Eksempel - Tabel'!P14-MIN('Eksempel - Tabel'!$C14:$W14))/(MAX('Eksempel - Tabel'!$C14:$W14)-MIN('Eksempel - Tabel'!$C14:$W14))*100</f>
        <v>30.051336767709032</v>
      </c>
      <c r="R12" s="23">
        <f>('Eksempel - Tabel'!Q14-MIN('Eksempel - Tabel'!$C14:$W14))/(MAX('Eksempel - Tabel'!$C14:$W14)-MIN('Eksempel - Tabel'!$C14:$W14))*100</f>
        <v>36.673098362441351</v>
      </c>
      <c r="S12" s="23">
        <f>('Eksempel - Tabel'!R14-MIN('Eksempel - Tabel'!$C14:$W14))/(MAX('Eksempel - Tabel'!$C14:$W14)-MIN('Eksempel - Tabel'!$C14:$W14))*100</f>
        <v>89.808573102081908</v>
      </c>
      <c r="T12" s="23">
        <f>('Eksempel - Tabel'!S14-MIN('Eksempel - Tabel'!$C14:$W14))/(MAX('Eksempel - Tabel'!$C14:$W14)-MIN('Eksempel - Tabel'!$C14:$W14))*100</f>
        <v>45.112033946217693</v>
      </c>
      <c r="U12" s="23">
        <f>('Eksempel - Tabel'!T14-MIN('Eksempel - Tabel'!$C14:$W14))/(MAX('Eksempel - Tabel'!$C14:$W14)-MIN('Eksempel - Tabel'!$C14:$W14))*100</f>
        <v>41.74751630191269</v>
      </c>
      <c r="V12" s="23">
        <f>('Eksempel - Tabel'!U14-MIN('Eksempel - Tabel'!$C14:$W14))/(MAX('Eksempel - Tabel'!$C14:$W14)-MIN('Eksempel - Tabel'!$C14:$W14))*100</f>
        <v>31.781979330101407</v>
      </c>
      <c r="W12" s="23">
        <f>('Eksempel - Tabel'!V14-MIN('Eksempel - Tabel'!$C14:$W14))/(MAX('Eksempel - Tabel'!$C14:$W14)-MIN('Eksempel - Tabel'!$C14:$W14))*100</f>
        <v>25.981044923444855</v>
      </c>
      <c r="X12" s="23">
        <f>('Eksempel - Tabel'!W14-MIN('Eksempel - Tabel'!$C14:$W14))/(MAX('Eksempel - Tabel'!$C14:$W14)-MIN('Eksempel - Tabel'!$C14:$W14))*100</f>
        <v>35.248289469555161</v>
      </c>
      <c r="Y12" s="23">
        <f>HLOOKUP('Eksempel - Figur 1'!$P$10,'Data (Figur)'!$B$3:$X$14,10,FALSE)</f>
        <v>22.865435095473877</v>
      </c>
      <c r="Z12" s="23">
        <f>HLOOKUP('Eksempel - Figur 1'!$P$16,'Data (Figur)'!$B$3:$X$14,10,FALSE)</f>
        <v>36.673098362441351</v>
      </c>
      <c r="AA12" s="23" t="e">
        <f>HLOOKUP('Eksempel - Figur 1'!$P$18,'Data (Figur)'!$B$3:$X$14,10,FALSE)</f>
        <v>#N/A</v>
      </c>
      <c r="AB12" s="23" t="e">
        <f>HLOOKUP('Eksempel - Figur 1'!$P$20,'Data (Figur)'!$B$3:$X$14,10,FALSE)</f>
        <v>#N/A</v>
      </c>
      <c r="AC12" s="23" t="e">
        <f>HLOOKUP('Eksempel - Figur 1'!$P$22,'Data (Figur)'!$B$3:$X$14,10,FALSE)</f>
        <v>#N/A</v>
      </c>
      <c r="AD12" s="23" t="e">
        <f>HLOOKUP('Eksempel - Figur 1'!$P$24,'Data (Figur)'!$B$3:$X$14,10,FALSE)</f>
        <v>#N/A</v>
      </c>
      <c r="AF12" s="23"/>
    </row>
    <row r="13" spans="1:32" x14ac:dyDescent="0.25">
      <c r="B13" t="s">
        <v>15</v>
      </c>
      <c r="D13" s="23">
        <f>('Eksempel - Tabel'!C15-MIN('Eksempel - Tabel'!$C15:$W15))/(MAX('Eksempel - Tabel'!$C15:$W15)-MIN('Eksempel - Tabel'!$C15:$W15))*100</f>
        <v>39.792882574049379</v>
      </c>
      <c r="E13" s="23">
        <f>('Eksempel - Tabel'!D15-MIN('Eksempel - Tabel'!$C15:$W15))/(MAX('Eksempel - Tabel'!$C15:$W15)-MIN('Eksempel - Tabel'!$C15:$W15))*100</f>
        <v>44.837869589805649</v>
      </c>
      <c r="F13" s="23">
        <f>('Eksempel - Tabel'!E15-MIN('Eksempel - Tabel'!$C15:$W15))/(MAX('Eksempel - Tabel'!$C15:$W15)-MIN('Eksempel - Tabel'!$C15:$W15))*100</f>
        <v>46.379955726028761</v>
      </c>
      <c r="G13" s="23">
        <f>('Eksempel - Tabel'!F15-MIN('Eksempel - Tabel'!$C15:$W15))/(MAX('Eksempel - Tabel'!$C15:$W15)-MIN('Eksempel - Tabel'!$C15:$W15))*100</f>
        <v>100</v>
      </c>
      <c r="H13" s="23">
        <f>('Eksempel - Tabel'!G15-MIN('Eksempel - Tabel'!$C15:$W15))/(MAX('Eksempel - Tabel'!$C15:$W15)-MIN('Eksempel - Tabel'!$C15:$W15))*100</f>
        <v>25.990432722771899</v>
      </c>
      <c r="I13" s="23">
        <f>('Eksempel - Tabel'!H15-MIN('Eksempel - Tabel'!$C15:$W15))/(MAX('Eksempel - Tabel'!$C15:$W15)-MIN('Eksempel - Tabel'!$C15:$W15))*100</f>
        <v>59.335979174083484</v>
      </c>
      <c r="J13" s="23">
        <f>('Eksempel - Tabel'!I15-MIN('Eksempel - Tabel'!$C15:$W15))/(MAX('Eksempel - Tabel'!$C15:$W15)-MIN('Eksempel - Tabel'!$C15:$W15))*100</f>
        <v>43.963568132847158</v>
      </c>
      <c r="K13" s="23">
        <f>('Eksempel - Tabel'!J15-MIN('Eksempel - Tabel'!$C15:$W15))/(MAX('Eksempel - Tabel'!$C15:$W15)-MIN('Eksempel - Tabel'!$C15:$W15))*100</f>
        <v>35.751604878404734</v>
      </c>
      <c r="L13" s="23">
        <f>('Eksempel - Tabel'!K15-MIN('Eksempel - Tabel'!$C15:$W15))/(MAX('Eksempel - Tabel'!$C15:$W15)-MIN('Eksempel - Tabel'!$C15:$W15))*100</f>
        <v>38.968892370059677</v>
      </c>
      <c r="M13" s="23">
        <f>('Eksempel - Tabel'!L15-MIN('Eksempel - Tabel'!$C15:$W15))/(MAX('Eksempel - Tabel'!$C15:$W15)-MIN('Eksempel - Tabel'!$C15:$W15))*100</f>
        <v>0</v>
      </c>
      <c r="N13" s="23">
        <f>('Eksempel - Tabel'!M15-MIN('Eksempel - Tabel'!$C15:$W15))/(MAX('Eksempel - Tabel'!$C15:$W15)-MIN('Eksempel - Tabel'!$C15:$W15))*100</f>
        <v>78.95067423520274</v>
      </c>
      <c r="O13" s="23">
        <f>('Eksempel - Tabel'!N15-MIN('Eksempel - Tabel'!$C15:$W15))/(MAX('Eksempel - Tabel'!$C15:$W15)-MIN('Eksempel - Tabel'!$C15:$W15))*100</f>
        <v>6.2377753051618052</v>
      </c>
      <c r="P13" s="23">
        <f>('Eksempel - Tabel'!O15-MIN('Eksempel - Tabel'!$C15:$W15))/(MAX('Eksempel - Tabel'!$C15:$W15)-MIN('Eksempel - Tabel'!$C15:$W15))*100</f>
        <v>25.276335263298389</v>
      </c>
      <c r="Q13" s="23">
        <f>('Eksempel - Tabel'!P15-MIN('Eksempel - Tabel'!$C15:$W15))/(MAX('Eksempel - Tabel'!$C15:$W15)-MIN('Eksempel - Tabel'!$C15:$W15))*100</f>
        <v>48.415533685245727</v>
      </c>
      <c r="R13" s="23">
        <f>('Eksempel - Tabel'!Q15-MIN('Eksempel - Tabel'!$C15:$W15))/(MAX('Eksempel - Tabel'!$C15:$W15)-MIN('Eksempel - Tabel'!$C15:$W15))*100</f>
        <v>43.525964526125613</v>
      </c>
      <c r="S13" s="23">
        <f>('Eksempel - Tabel'!R15-MIN('Eksempel - Tabel'!$C15:$W15))/(MAX('Eksempel - Tabel'!$C15:$W15)-MIN('Eksempel - Tabel'!$C15:$W15))*100</f>
        <v>72.357688320826028</v>
      </c>
      <c r="T13" s="23">
        <f>('Eksempel - Tabel'!S15-MIN('Eksempel - Tabel'!$C15:$W15))/(MAX('Eksempel - Tabel'!$C15:$W15)-MIN('Eksempel - Tabel'!$C15:$W15))*100</f>
        <v>43.273404060077766</v>
      </c>
      <c r="U13" s="23">
        <f>('Eksempel - Tabel'!T15-MIN('Eksempel - Tabel'!$C15:$W15))/(MAX('Eksempel - Tabel'!$C15:$W15)-MIN('Eksempel - Tabel'!$C15:$W15))*100</f>
        <v>70.781332739222194</v>
      </c>
      <c r="V13" s="23">
        <f>('Eksempel - Tabel'!U15-MIN('Eksempel - Tabel'!$C15:$W15))/(MAX('Eksempel - Tabel'!$C15:$W15)-MIN('Eksempel - Tabel'!$C15:$W15))*100</f>
        <v>38.212036472659214</v>
      </c>
      <c r="W13" s="23">
        <f>('Eksempel - Tabel'!V15-MIN('Eksempel - Tabel'!$C15:$W15))/(MAX('Eksempel - Tabel'!$C15:$W15)-MIN('Eksempel - Tabel'!$C15:$W15))*100</f>
        <v>43.395215917908196</v>
      </c>
      <c r="X13" s="23">
        <f>('Eksempel - Tabel'!W15-MIN('Eksempel - Tabel'!$C15:$W15))/(MAX('Eksempel - Tabel'!$C15:$W15)-MIN('Eksempel - Tabel'!$C15:$W15))*100</f>
        <v>35.159500621640177</v>
      </c>
      <c r="Y13" s="23">
        <f>HLOOKUP('Eksempel - Figur 1'!$P$10,'Data (Figur)'!$B$3:$X$14,11,FALSE)</f>
        <v>39.792882574049379</v>
      </c>
      <c r="Z13" s="23">
        <f>HLOOKUP('Eksempel - Figur 1'!$P$16,'Data (Figur)'!$B$3:$X$14,11,FALSE)</f>
        <v>43.525964526125613</v>
      </c>
      <c r="AA13" s="23" t="e">
        <f>HLOOKUP('Eksempel - Figur 1'!$P$18,'Data (Figur)'!$B$3:$X$14,11,FALSE)</f>
        <v>#N/A</v>
      </c>
      <c r="AB13" s="23" t="e">
        <f>HLOOKUP('Eksempel - Figur 1'!$P$20,'Data (Figur)'!$B$3:$X$14,11,FALSE)</f>
        <v>#N/A</v>
      </c>
      <c r="AC13" s="23" t="e">
        <f>HLOOKUP('Eksempel - Figur 1'!$P$22,'Data (Figur)'!$B$3:$X$14,11,FALSE)</f>
        <v>#N/A</v>
      </c>
      <c r="AD13" s="23" t="e">
        <f>HLOOKUP('Eksempel - Figur 1'!$P$24,'Data (Figur)'!$B$3:$X$14,11,FALSE)</f>
        <v>#N/A</v>
      </c>
      <c r="AF13" s="23"/>
    </row>
    <row r="14" spans="1:32" x14ac:dyDescent="0.25">
      <c r="A14" t="s">
        <v>18</v>
      </c>
      <c r="B14" t="s">
        <v>69</v>
      </c>
      <c r="D14" s="23">
        <f>(IFERROR(('Eksempel - Tabel'!C16-MIN('Eksempel - Tabel'!$C16:$W16))/(MAX('Eksempel - Tabel'!$C16:$W16)-MIN('Eksempel - Tabel'!$C16:$W16)),0))*100</f>
        <v>100</v>
      </c>
      <c r="E14" s="23">
        <f>(IFERROR(('Eksempel - Tabel'!D16-MIN('Eksempel - Tabel'!$C16:$W16))/(MAX('Eksempel - Tabel'!$C16:$W16)-MIN('Eksempel - Tabel'!$C16:$W16)),0))*100</f>
        <v>34.5</v>
      </c>
      <c r="F14" s="23">
        <f>(IFERROR(('Eksempel - Tabel'!E16-MIN('Eksempel - Tabel'!$C16:$W16))/(MAX('Eksempel - Tabel'!$C16:$W16)-MIN('Eksempel - Tabel'!$C16:$W16)),0))*100</f>
        <v>45.499999999999993</v>
      </c>
      <c r="G14" s="23">
        <f>(IFERROR(('Eksempel - Tabel'!F16-MIN('Eksempel - Tabel'!$C16:$W16))/(MAX('Eksempel - Tabel'!$C16:$W16)-MIN('Eksempel - Tabel'!$C16:$W16)),0))*100</f>
        <v>68.25</v>
      </c>
      <c r="H14" s="23">
        <f>(IFERROR(('Eksempel - Tabel'!G16-MIN('Eksempel - Tabel'!$C16:$W16))/(MAX('Eksempel - Tabel'!$C16:$W16)-MIN('Eksempel - Tabel'!$C16:$W16)),0))*100</f>
        <v>59.5</v>
      </c>
      <c r="I14" s="23">
        <f>(IFERROR(('Eksempel - Tabel'!H16-MIN('Eksempel - Tabel'!$C16:$W16))/(MAX('Eksempel - Tabel'!$C16:$W16)-MIN('Eksempel - Tabel'!$C16:$W16)),0))*100</f>
        <v>19.249999999999996</v>
      </c>
      <c r="J14" s="23">
        <f>(IFERROR(('Eksempel - Tabel'!I16-MIN('Eksempel - Tabel'!$C16:$W16))/(MAX('Eksempel - Tabel'!$C16:$W16)-MIN('Eksempel - Tabel'!$C16:$W16)),0))*100</f>
        <v>0</v>
      </c>
      <c r="K14" s="23">
        <f>(IFERROR(('Eksempel - Tabel'!J16-MIN('Eksempel - Tabel'!$C16:$W16))/(MAX('Eksempel - Tabel'!$C16:$W16)-MIN('Eksempel - Tabel'!$C16:$W16)),0))*100</f>
        <v>61.249999999999993</v>
      </c>
      <c r="L14" s="23">
        <f>(IFERROR(('Eksempel - Tabel'!K16-MIN('Eksempel - Tabel'!$C16:$W16))/(MAX('Eksempel - Tabel'!$C16:$W16)-MIN('Eksempel - Tabel'!$C16:$W16)),0))*100</f>
        <v>9.2499999999999982</v>
      </c>
      <c r="M14" s="23">
        <f>(IFERROR(('Eksempel - Tabel'!L16-MIN('Eksempel - Tabel'!$C16:$W16))/(MAX('Eksempel - Tabel'!$C16:$W16)-MIN('Eksempel - Tabel'!$C16:$W16)),0))*100</f>
        <v>31.25</v>
      </c>
      <c r="N14" s="23">
        <f>(IFERROR(('Eksempel - Tabel'!M16-MIN('Eksempel - Tabel'!$C16:$W16))/(MAX('Eksempel - Tabel'!$C16:$W16)-MIN('Eksempel - Tabel'!$C16:$W16)),0))*100</f>
        <v>72.499999999999986</v>
      </c>
      <c r="O14" s="23">
        <f>(IFERROR(('Eksempel - Tabel'!N16-MIN('Eksempel - Tabel'!$C16:$W16))/(MAX('Eksempel - Tabel'!$C16:$W16)-MIN('Eksempel - Tabel'!$C16:$W16)),0))*100</f>
        <v>16.75</v>
      </c>
      <c r="P14" s="23">
        <f>(IFERROR(('Eksempel - Tabel'!O16-MIN('Eksempel - Tabel'!$C16:$W16))/(MAX('Eksempel - Tabel'!$C16:$W16)-MIN('Eksempel - Tabel'!$C16:$W16)),0))*100</f>
        <v>16.75</v>
      </c>
      <c r="Q14" s="23">
        <f>(IFERROR(('Eksempel - Tabel'!P16-MIN('Eksempel - Tabel'!$C16:$W16))/(MAX('Eksempel - Tabel'!$C16:$W16)-MIN('Eksempel - Tabel'!$C16:$W16)),0))*100</f>
        <v>20.75</v>
      </c>
      <c r="R14" s="23">
        <f>(IFERROR(('Eksempel - Tabel'!Q16-MIN('Eksempel - Tabel'!$C16:$W16))/(MAX('Eksempel - Tabel'!$C16:$W16)-MIN('Eksempel - Tabel'!$C16:$W16)),0))*100</f>
        <v>54.999999999999993</v>
      </c>
      <c r="S14" s="23">
        <f>(IFERROR(('Eksempel - Tabel'!R16-MIN('Eksempel - Tabel'!$C16:$W16))/(MAX('Eksempel - Tabel'!$C16:$W16)-MIN('Eksempel - Tabel'!$C16:$W16)),0))*100</f>
        <v>0</v>
      </c>
      <c r="T14" s="23">
        <f>(IFERROR(('Eksempel - Tabel'!S16-MIN('Eksempel - Tabel'!$C16:$W16))/(MAX('Eksempel - Tabel'!$C16:$W16)-MIN('Eksempel - Tabel'!$C16:$W16)),0))*100</f>
        <v>0</v>
      </c>
      <c r="U14" s="23">
        <f>(IFERROR(('Eksempel - Tabel'!T16-MIN('Eksempel - Tabel'!$C16:$W16))/(MAX('Eksempel - Tabel'!$C16:$W16)-MIN('Eksempel - Tabel'!$C16:$W16)),0))*100</f>
        <v>41.75</v>
      </c>
      <c r="V14" s="23">
        <f>(IFERROR(('Eksempel - Tabel'!U16-MIN('Eksempel - Tabel'!$C16:$W16))/(MAX('Eksempel - Tabel'!$C16:$W16)-MIN('Eksempel - Tabel'!$C16:$W16)),0))*100</f>
        <v>22.749999999999996</v>
      </c>
      <c r="W14" s="23">
        <f>(IFERROR(('Eksempel - Tabel'!V16-MIN('Eksempel - Tabel'!$C16:$W16))/(MAX('Eksempel - Tabel'!$C16:$W16)-MIN('Eksempel - Tabel'!$C16:$W16)),0))*100</f>
        <v>50</v>
      </c>
      <c r="X14" s="23">
        <f>(IFERROR(('Eksempel - Tabel'!W16-MIN('Eksempel - Tabel'!$C16:$W16))/(MAX('Eksempel - Tabel'!$C16:$W16)-MIN('Eksempel - Tabel'!$C16:$W16)),0))*100</f>
        <v>52.75</v>
      </c>
      <c r="Y14" s="23">
        <f>HLOOKUP('Eksempel - Figur 1'!$P$10,'Data (Figur)'!$B$3:$X$14,12,FALSE)</f>
        <v>100</v>
      </c>
      <c r="Z14" s="23">
        <f>HLOOKUP('Eksempel - Figur 1'!$P$16,'Data (Figur)'!$B$3:$X$14,12,FALSE)</f>
        <v>54.999999999999993</v>
      </c>
      <c r="AA14" s="23" t="e">
        <f>HLOOKUP('Eksempel - Figur 1'!$P$18,'Data (Figur)'!$B$3:$X$14,12,FALSE)</f>
        <v>#N/A</v>
      </c>
      <c r="AB14" s="23" t="e">
        <f>HLOOKUP('Eksempel - Figur 1'!$P$20,'Data (Figur)'!$B$3:$X$14,12,FALSE)</f>
        <v>#N/A</v>
      </c>
      <c r="AC14" s="23" t="e">
        <f>HLOOKUP('Eksempel - Figur 1'!$P$22,'Data (Figur)'!$B$3:$X$14,12,FALSE)</f>
        <v>#N/A</v>
      </c>
      <c r="AD14" s="23" t="e">
        <f>HLOOKUP('Eksempel - Figur 1'!$P$24,'Data (Figur)'!$B$3:$X$14,12,FALSE)</f>
        <v>#N/A</v>
      </c>
      <c r="AF14" s="23"/>
    </row>
    <row r="16" spans="1:32" x14ac:dyDescent="0.25">
      <c r="W16" s="23"/>
    </row>
    <row r="17" spans="1:30" x14ac:dyDescent="0.25">
      <c r="A17" t="s">
        <v>93</v>
      </c>
      <c r="W17" s="23"/>
    </row>
    <row r="19" spans="1:30" ht="45" x14ac:dyDescent="0.25">
      <c r="A19" s="3" t="s">
        <v>0</v>
      </c>
      <c r="D19" s="3" t="s">
        <v>75</v>
      </c>
      <c r="E19" s="3" t="s">
        <v>52</v>
      </c>
      <c r="F19" s="3" t="s">
        <v>53</v>
      </c>
      <c r="G19" s="3" t="s">
        <v>128</v>
      </c>
      <c r="H19" s="3" t="s">
        <v>54</v>
      </c>
      <c r="I19" s="3" t="s">
        <v>55</v>
      </c>
      <c r="J19" s="3" t="s">
        <v>56</v>
      </c>
      <c r="K19" s="3" t="s">
        <v>76</v>
      </c>
      <c r="L19" s="3" t="s">
        <v>57</v>
      </c>
      <c r="M19" s="3" t="s">
        <v>67</v>
      </c>
      <c r="N19" s="3" t="s">
        <v>58</v>
      </c>
      <c r="O19" s="3" t="s">
        <v>59</v>
      </c>
      <c r="P19" s="3" t="s">
        <v>60</v>
      </c>
      <c r="Q19" s="3" t="s">
        <v>61</v>
      </c>
      <c r="R19" s="3" t="s">
        <v>62</v>
      </c>
      <c r="S19" s="3" t="s">
        <v>63</v>
      </c>
      <c r="T19" s="3" t="s">
        <v>64</v>
      </c>
      <c r="U19" s="3" t="s">
        <v>65</v>
      </c>
      <c r="V19" s="3" t="s">
        <v>66</v>
      </c>
      <c r="W19" s="3" t="s">
        <v>112</v>
      </c>
      <c r="X19" s="2" t="s">
        <v>113</v>
      </c>
      <c r="Y19" s="16" t="s">
        <v>96</v>
      </c>
      <c r="Z19" s="25" t="s">
        <v>97</v>
      </c>
      <c r="AA19" s="25" t="s">
        <v>104</v>
      </c>
      <c r="AB19" s="25" t="s">
        <v>105</v>
      </c>
      <c r="AC19" s="25" t="s">
        <v>106</v>
      </c>
      <c r="AD19" s="25" t="s">
        <v>108</v>
      </c>
    </row>
    <row r="20" spans="1:30" x14ac:dyDescent="0.25">
      <c r="A20" t="s">
        <v>1</v>
      </c>
      <c r="D20" s="23">
        <f>AVERAGE(D4:D8)</f>
        <v>57.17630448895612</v>
      </c>
      <c r="E20" s="23">
        <f t="shared" ref="E20:X20" si="0">AVERAGE(E4:E8)</f>
        <v>58.06604080530353</v>
      </c>
      <c r="F20" s="23">
        <f t="shared" si="0"/>
        <v>67.607294574328108</v>
      </c>
      <c r="G20" s="23">
        <f t="shared" si="0"/>
        <v>69.276186611712347</v>
      </c>
      <c r="H20" s="23">
        <f t="shared" si="0"/>
        <v>63.915075049771346</v>
      </c>
      <c r="I20" s="23">
        <f t="shared" si="0"/>
        <v>69.762579987962837</v>
      </c>
      <c r="J20" s="23">
        <f t="shared" si="0"/>
        <v>70.892120478521107</v>
      </c>
      <c r="K20" s="23">
        <f t="shared" si="0"/>
        <v>68.95890615249094</v>
      </c>
      <c r="L20" s="23">
        <f t="shared" si="0"/>
        <v>70.598141807345314</v>
      </c>
      <c r="M20" s="23">
        <f t="shared" si="0"/>
        <v>73.630199678206111</v>
      </c>
      <c r="N20" s="23">
        <f t="shared" si="0"/>
        <v>59.012733318933364</v>
      </c>
      <c r="O20" s="23">
        <f t="shared" si="0"/>
        <v>47.45452820393082</v>
      </c>
      <c r="P20" s="23">
        <f t="shared" si="0"/>
        <v>69.339232742301462</v>
      </c>
      <c r="Q20" s="23">
        <f t="shared" si="0"/>
        <v>66.83176049611977</v>
      </c>
      <c r="R20" s="23">
        <f t="shared" si="0"/>
        <v>72.506089471066275</v>
      </c>
      <c r="S20" s="23">
        <f t="shared" si="0"/>
        <v>72.552249629602954</v>
      </c>
      <c r="T20" s="23">
        <f t="shared" si="0"/>
        <v>57.083665992094566</v>
      </c>
      <c r="U20" s="23">
        <f t="shared" si="0"/>
        <v>61.091781345854926</v>
      </c>
      <c r="V20" s="23">
        <f t="shared" si="0"/>
        <v>71.849387561433929</v>
      </c>
      <c r="W20" s="23">
        <f t="shared" si="0"/>
        <v>69.665828332156977</v>
      </c>
      <c r="X20" s="23">
        <f t="shared" si="0"/>
        <v>71.402734355007112</v>
      </c>
      <c r="Y20" s="23">
        <f>HLOOKUP('Eksempel - Figur 2'!$P$10,$D$19:$X$23,2,FALSE)</f>
        <v>58.06604080530353</v>
      </c>
      <c r="Z20" s="23">
        <f>HLOOKUP('Eksempel - Figur 2'!$P$16,$D$19:$X$23,2,FALSE)</f>
        <v>67.607294574328108</v>
      </c>
      <c r="AA20" s="23" t="e">
        <f>HLOOKUP('Eksempel - Figur 2'!$P$18,$D$19:$X$23,2,FALSE)</f>
        <v>#N/A</v>
      </c>
      <c r="AB20" s="23" t="e">
        <f>HLOOKUP('Eksempel - Figur 2'!$P$20,$D$19:$X$23,2,FALSE)</f>
        <v>#N/A</v>
      </c>
      <c r="AC20" s="23" t="e">
        <f>HLOOKUP('Eksempel - Figur 2'!$P$22,$D$19:$X$23,2,FALSE)</f>
        <v>#N/A</v>
      </c>
      <c r="AD20" s="23" t="e">
        <f>HLOOKUP('Eksempel - Figur 2'!$P$24,$D$19:$X$23,2,FALSE)</f>
        <v>#N/A</v>
      </c>
    </row>
    <row r="21" spans="1:30" x14ac:dyDescent="0.25">
      <c r="A21" t="s">
        <v>14</v>
      </c>
      <c r="D21" s="23">
        <f>AVERAGE(D9:D13)</f>
        <v>45.887592414345036</v>
      </c>
      <c r="E21" s="23">
        <f t="shared" ref="E21:X21" si="1">AVERAGE(E9:E13)</f>
        <v>62.260732296504059</v>
      </c>
      <c r="F21" s="23">
        <f t="shared" si="1"/>
        <v>36.972086228623027</v>
      </c>
      <c r="G21" s="23">
        <f t="shared" si="1"/>
        <v>44.466916112367791</v>
      </c>
      <c r="H21" s="23">
        <f t="shared" si="1"/>
        <v>36.105509451995999</v>
      </c>
      <c r="I21" s="23">
        <f t="shared" si="1"/>
        <v>49.57526942000537</v>
      </c>
      <c r="J21" s="23">
        <f t="shared" si="1"/>
        <v>54.69988977417421</v>
      </c>
      <c r="K21" s="23">
        <f t="shared" si="1"/>
        <v>33.387353666280511</v>
      </c>
      <c r="L21" s="23">
        <f t="shared" si="1"/>
        <v>44.457319997618626</v>
      </c>
      <c r="M21" s="23">
        <f t="shared" si="1"/>
        <v>24.079912484332358</v>
      </c>
      <c r="N21" s="23">
        <f t="shared" si="1"/>
        <v>40.48925885392903</v>
      </c>
      <c r="O21" s="23">
        <f t="shared" si="1"/>
        <v>43.437210027379543</v>
      </c>
      <c r="P21" s="23">
        <f t="shared" si="1"/>
        <v>32.81582730138242</v>
      </c>
      <c r="Q21" s="23">
        <f t="shared" si="1"/>
        <v>33.0211199011069</v>
      </c>
      <c r="R21" s="23">
        <f t="shared" si="1"/>
        <v>35.954824423489129</v>
      </c>
      <c r="S21" s="23">
        <f t="shared" si="1"/>
        <v>51.548710871597656</v>
      </c>
      <c r="T21" s="23">
        <f t="shared" si="1"/>
        <v>44.612977455176541</v>
      </c>
      <c r="U21" s="23">
        <f t="shared" si="1"/>
        <v>46.784937098580663</v>
      </c>
      <c r="V21" s="23">
        <f t="shared" si="1"/>
        <v>34.104143562175445</v>
      </c>
      <c r="W21" s="23">
        <f t="shared" si="1"/>
        <v>36.496675406272047</v>
      </c>
      <c r="X21" s="23">
        <f t="shared" si="1"/>
        <v>38.299584413943549</v>
      </c>
      <c r="Y21" s="23">
        <f>HLOOKUP('Eksempel - Figur 2'!$P$10,$D$19:$X$23,3,FALSE)</f>
        <v>62.260732296504059</v>
      </c>
      <c r="Z21" s="23">
        <f>HLOOKUP('Eksempel - Figur 2'!$P$16,$D$19:$X$23,3,FALSE)</f>
        <v>36.972086228623027</v>
      </c>
      <c r="AA21" s="23" t="e">
        <f>HLOOKUP('Eksempel - Figur 2'!$P$18,$D$19:$X$23,3,FALSE)</f>
        <v>#N/A</v>
      </c>
      <c r="AB21" s="23" t="e">
        <f>HLOOKUP('Eksempel - Figur 2'!$P$20,$D$19:$X$23,3,FALSE)</f>
        <v>#N/A</v>
      </c>
      <c r="AC21" s="23" t="e">
        <f>HLOOKUP('Eksempel - Figur 2'!$P$22,$D$19:$X$23,3,FALSE)</f>
        <v>#N/A</v>
      </c>
      <c r="AD21" s="23" t="e">
        <f>HLOOKUP('Eksempel - Figur 2'!$P$24,$D$19:$X$23,3,FALSE)</f>
        <v>#N/A</v>
      </c>
    </row>
    <row r="22" spans="1:30" x14ac:dyDescent="0.25">
      <c r="A22" t="s">
        <v>18</v>
      </c>
      <c r="D22" s="23">
        <f>AVERAGE(D14)</f>
        <v>100</v>
      </c>
      <c r="E22" s="23">
        <f t="shared" ref="E22:X22" si="2">AVERAGE(E14)</f>
        <v>34.5</v>
      </c>
      <c r="F22" s="23">
        <f t="shared" si="2"/>
        <v>45.499999999999993</v>
      </c>
      <c r="G22" s="23">
        <f t="shared" si="2"/>
        <v>68.25</v>
      </c>
      <c r="H22" s="23">
        <f t="shared" si="2"/>
        <v>59.5</v>
      </c>
      <c r="I22" s="23">
        <f t="shared" si="2"/>
        <v>19.249999999999996</v>
      </c>
      <c r="J22" s="23">
        <f t="shared" si="2"/>
        <v>0</v>
      </c>
      <c r="K22" s="23">
        <f t="shared" si="2"/>
        <v>61.249999999999993</v>
      </c>
      <c r="L22" s="23">
        <f t="shared" si="2"/>
        <v>9.2499999999999982</v>
      </c>
      <c r="M22" s="23">
        <f t="shared" si="2"/>
        <v>31.25</v>
      </c>
      <c r="N22" s="23">
        <f t="shared" si="2"/>
        <v>72.499999999999986</v>
      </c>
      <c r="O22" s="23">
        <f t="shared" si="2"/>
        <v>16.75</v>
      </c>
      <c r="P22" s="23">
        <f t="shared" si="2"/>
        <v>16.75</v>
      </c>
      <c r="Q22" s="23">
        <f t="shared" si="2"/>
        <v>20.75</v>
      </c>
      <c r="R22" s="23">
        <f t="shared" si="2"/>
        <v>54.999999999999993</v>
      </c>
      <c r="S22" s="23">
        <f t="shared" si="2"/>
        <v>0</v>
      </c>
      <c r="T22" s="23">
        <f t="shared" si="2"/>
        <v>0</v>
      </c>
      <c r="U22" s="23">
        <f t="shared" si="2"/>
        <v>41.75</v>
      </c>
      <c r="V22" s="23">
        <f t="shared" si="2"/>
        <v>22.749999999999996</v>
      </c>
      <c r="W22" s="23">
        <f t="shared" si="2"/>
        <v>50</v>
      </c>
      <c r="X22" s="23">
        <f t="shared" si="2"/>
        <v>52.75</v>
      </c>
      <c r="Y22" s="23">
        <f>HLOOKUP('Eksempel - Figur 2'!$P$10,$D$19:$X$23,4,FALSE)</f>
        <v>34.5</v>
      </c>
      <c r="Z22" s="23">
        <f>HLOOKUP('Eksempel - Figur 2'!$P$16,$D$19:$X$23,4,FALSE)</f>
        <v>45.499999999999993</v>
      </c>
      <c r="AA22" s="23" t="e">
        <f>HLOOKUP('Eksempel - Figur 2'!$P$18,$D$19:$X$23,4,FALSE)</f>
        <v>#N/A</v>
      </c>
      <c r="AB22" s="23" t="e">
        <f>HLOOKUP('Eksempel - Figur 2'!$P$20,$D$19:$X$23,4,FALSE)</f>
        <v>#N/A</v>
      </c>
      <c r="AC22" s="23" t="e">
        <f>HLOOKUP('Eksempel - Figur 2'!$P$22,$D$19:$X$23,4,FALSE)</f>
        <v>#N/A</v>
      </c>
      <c r="AD22" s="23" t="e">
        <f>HLOOKUP('Eksempel - Figur 2'!$P$24,$D$19:$X$23,4,FALSE)</f>
        <v>#N/A</v>
      </c>
    </row>
    <row r="23" spans="1:30" x14ac:dyDescent="0.25">
      <c r="A23" t="s">
        <v>94</v>
      </c>
      <c r="D23" s="23">
        <f>AVERAGE(D20:D22)</f>
        <v>67.687965634433723</v>
      </c>
      <c r="E23" s="23">
        <f t="shared" ref="E23:X23" si="3">AVERAGE(E20:E22)</f>
        <v>51.608924367269196</v>
      </c>
      <c r="F23" s="23">
        <f t="shared" si="3"/>
        <v>50.026460267650378</v>
      </c>
      <c r="G23" s="23">
        <f t="shared" si="3"/>
        <v>60.664367574693379</v>
      </c>
      <c r="H23" s="23">
        <f t="shared" si="3"/>
        <v>53.173528167255789</v>
      </c>
      <c r="I23" s="23">
        <f t="shared" si="3"/>
        <v>46.195949802656067</v>
      </c>
      <c r="J23" s="23">
        <f t="shared" si="3"/>
        <v>41.864003417565108</v>
      </c>
      <c r="K23" s="23">
        <f t="shared" si="3"/>
        <v>54.532086606257145</v>
      </c>
      <c r="L23" s="23">
        <f t="shared" si="3"/>
        <v>41.43515393498798</v>
      </c>
      <c r="M23" s="23">
        <f t="shared" si="3"/>
        <v>42.986704054179484</v>
      </c>
      <c r="N23" s="23">
        <f t="shared" si="3"/>
        <v>57.333997390954131</v>
      </c>
      <c r="O23" s="23">
        <f t="shared" si="3"/>
        <v>35.880579410436788</v>
      </c>
      <c r="P23" s="23">
        <f t="shared" si="3"/>
        <v>39.635020014561292</v>
      </c>
      <c r="Q23" s="23">
        <f t="shared" si="3"/>
        <v>40.200960132408888</v>
      </c>
      <c r="R23" s="23">
        <f t="shared" si="3"/>
        <v>54.486971298185132</v>
      </c>
      <c r="S23" s="23">
        <f t="shared" si="3"/>
        <v>41.366986833733534</v>
      </c>
      <c r="T23" s="23">
        <f t="shared" si="3"/>
        <v>33.898881149090364</v>
      </c>
      <c r="U23" s="23">
        <f t="shared" si="3"/>
        <v>49.875572814811868</v>
      </c>
      <c r="V23" s="23">
        <f t="shared" si="3"/>
        <v>42.90117704120312</v>
      </c>
      <c r="W23" s="23">
        <f t="shared" si="3"/>
        <v>52.054167912809675</v>
      </c>
      <c r="X23" s="23">
        <f t="shared" si="3"/>
        <v>54.150772922983549</v>
      </c>
      <c r="Y23" s="23">
        <f>HLOOKUP('Eksempel - Figur 2'!$P$10,$D$19:$X$23,5,FALSE)</f>
        <v>51.608924367269196</v>
      </c>
      <c r="Z23" s="23">
        <f>HLOOKUP('Eksempel - Figur 2'!$P$16,$D$19:$X$23,5,FALSE)</f>
        <v>50.026460267650378</v>
      </c>
      <c r="AA23" s="23" t="e">
        <f>HLOOKUP('Eksempel - Figur 2'!$P$18,$D$19:$X$23,5,FALSE)</f>
        <v>#N/A</v>
      </c>
      <c r="AB23" s="23" t="e">
        <f>HLOOKUP('Eksempel - Figur 2'!$P$20,$D$19:$X$23,5,FALSE)</f>
        <v>#N/A</v>
      </c>
      <c r="AC23" s="23" t="e">
        <f>HLOOKUP('Eksempel - Figur 2'!$P$22,$D$19:$X$23,5,FALSE)</f>
        <v>#N/A</v>
      </c>
      <c r="AD23" s="23" t="e">
        <f>HLOOKUP('Eksempel - Figur 2'!$P$24,$D$19:$X$23,5,FALSE)</f>
        <v>#N/A</v>
      </c>
    </row>
  </sheetData>
  <phoneticPr fontId="1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Introduktion</vt:lpstr>
      <vt:lpstr>Indikatorerne</vt:lpstr>
      <vt:lpstr>Eksempel - Tabel</vt:lpstr>
      <vt:lpstr>Eksempel - Figur 1</vt:lpstr>
      <vt:lpstr>Eksempel - Figur 2</vt:lpstr>
      <vt:lpstr>Data (Figur)</vt:lpstr>
      <vt:lpstr>Indikatorerne!_Hlk84498874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Lindahl</dc:creator>
  <cp:lastModifiedBy>Jonathan Lindahl</cp:lastModifiedBy>
  <dcterms:created xsi:type="dcterms:W3CDTF">2021-06-17T07:36:26Z</dcterms:created>
  <dcterms:modified xsi:type="dcterms:W3CDTF">2021-10-25T06:40:09Z</dcterms:modified>
</cp:coreProperties>
</file>